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900094\Desktop\VSH 2025\VSH 2025 WEB\"/>
    </mc:Choice>
  </mc:AlternateContent>
  <xr:revisionPtr revIDLastSave="0" documentId="13_ncr:1_{C04D0154-539F-439D-9CC8-EE6F591592F4}" xr6:coauthVersionLast="47" xr6:coauthVersionMax="47" xr10:uidLastSave="{00000000-0000-0000-0000-000000000000}"/>
  <bookViews>
    <workbookView xWindow="-108" yWindow="-108" windowWidth="30936" windowHeight="17040" tabRatio="895" firstSheet="24" activeTab="32" xr2:uid="{00000000-000D-0000-FFFF-FFFF00000000}"/>
  </bookViews>
  <sheets>
    <sheet name="Obsah" sheetId="127" r:id="rId1"/>
    <sheet name="Vysvetlivky" sheetId="115" r:id="rId2"/>
    <sheet name="zmeny" sheetId="129" r:id="rId3"/>
    <sheet name="Súvzťažnosti" sheetId="82" r:id="rId4"/>
    <sheet name="Kódy z CRŠ" sheetId="152" r:id="rId5"/>
    <sheet name="T1-Dotácie podľa DZ" sheetId="23" r:id="rId6"/>
    <sheet name="T2-Ostatné dot mimo MŠ SR" sheetId="3" r:id="rId7"/>
    <sheet name="T3-Výnosy" sheetId="161" r:id="rId8"/>
    <sheet name="T4-Výnosy zo školného" sheetId="154" r:id="rId9"/>
    <sheet name="T5 - Analýza nákladov" sheetId="162" r:id="rId10"/>
    <sheet name="T6-Zamestnanci_a_mzdy" sheetId="174" r:id="rId11"/>
    <sheet name="T6a-Zamestnanci_a_mzdy (žen " sheetId="175" r:id="rId12"/>
    <sheet name="T7_Doktorandi " sheetId="159" r:id="rId13"/>
    <sheet name="T8-Soc_štipendiá" sheetId="109" r:id="rId14"/>
    <sheet name="T8a-Teh_štipendiá" sheetId="164" r:id="rId15"/>
    <sheet name="T9_ŠD " sheetId="116" r:id="rId16"/>
    <sheet name="T10-ŠJ " sheetId="146" r:id="rId17"/>
    <sheet name="T11-Zdroje KV" sheetId="90" r:id="rId18"/>
    <sheet name="T12-KV" sheetId="91" r:id="rId19"/>
    <sheet name="T13-Fondy" sheetId="145" r:id="rId20"/>
    <sheet name="T14-Príjmy VVŠ z POO" sheetId="166" r:id="rId21"/>
    <sheet name="T15-Príjmy a výd. VVŠ z RP_11UA" sheetId="168" r:id="rId22"/>
    <sheet name="T16 - Štruktúra hotovosti" sheetId="64" r:id="rId23"/>
    <sheet name="T17-Dotácie zo ŠF EU-nová" sheetId="160" r:id="rId24"/>
    <sheet name="T18-Ostatné dotácie z kap MŠ SR" sheetId="61" r:id="rId25"/>
    <sheet name="T19-Štip_ z vlastných " sheetId="144" r:id="rId26"/>
    <sheet name="T20_motivačné štipendiá" sheetId="157" r:id="rId27"/>
    <sheet name="T20a-štipendiá z POO" sheetId="171" r:id="rId28"/>
    <sheet name="T20b-štipendiá z RP_11UA" sheetId="172" r:id="rId29"/>
    <sheet name="T21-štruktúra_384" sheetId="97" r:id="rId30"/>
    <sheet name="T22_Výnosy_soc_oblasť" sheetId="133" r:id="rId31"/>
    <sheet name="T23_Náklady_soc_oblasť" sheetId="134" r:id="rId32"/>
    <sheet name="T24_čerpanie rozvoj" sheetId="170" r:id="rId33"/>
    <sheet name="Hárok1" sheetId="173" state="hidden" r:id="rId34"/>
    <sheet name="T24__Aktíva" sheetId="135" state="hidden" r:id="rId35"/>
  </sheets>
  <externalReferences>
    <externalReference r:id="rId36"/>
    <externalReference r:id="rId37"/>
  </externalReferences>
  <definedNames>
    <definedName name="_xlnm._FilterDatabase" localSheetId="3" hidden="1">Súvzťažnosti!$A$2:$C$48</definedName>
    <definedName name="_kmp1" localSheetId="20">#REF!</definedName>
    <definedName name="_kmp1" localSheetId="23">#REF!</definedName>
    <definedName name="_kmp1" localSheetId="7">#REF!</definedName>
    <definedName name="_kmp1" localSheetId="9">#REF!</definedName>
    <definedName name="_kmp1" localSheetId="12">#REF!</definedName>
    <definedName name="_kmp1" localSheetId="14">#REF!</definedName>
    <definedName name="_kmp1">#REF!</definedName>
    <definedName name="_kmp2" localSheetId="20">#REF!</definedName>
    <definedName name="_kmp2" localSheetId="23">#REF!</definedName>
    <definedName name="_kmp2" localSheetId="9">#REF!</definedName>
    <definedName name="_kmp2" localSheetId="12">#REF!</definedName>
    <definedName name="_kmp2" localSheetId="14">#REF!</definedName>
    <definedName name="_kmp2">#REF!</definedName>
    <definedName name="_kmt1" localSheetId="20">#REF!</definedName>
    <definedName name="_kmt1" localSheetId="23">#REF!</definedName>
    <definedName name="_kmt1" localSheetId="9">#REF!</definedName>
    <definedName name="_kmt1" localSheetId="12">#REF!</definedName>
    <definedName name="_kmt1" localSheetId="14">#REF!</definedName>
    <definedName name="_kmt1">#REF!</definedName>
    <definedName name="_T1" localSheetId="20">#REF!</definedName>
    <definedName name="_T1" localSheetId="23">#REF!</definedName>
    <definedName name="_T1" localSheetId="9">#REF!</definedName>
    <definedName name="_T1" localSheetId="12">#REF!</definedName>
    <definedName name="_T1" localSheetId="14">#REF!</definedName>
    <definedName name="_T1">#REF!</definedName>
    <definedName name="_wd1" localSheetId="20">[1]vahy!$B$1</definedName>
    <definedName name="_wd1" localSheetId="26">[1]vahy!$B$1</definedName>
    <definedName name="_wd1">[1]vahy!$B$1</definedName>
    <definedName name="_wd3" localSheetId="20">[1]vahy!$B$3</definedName>
    <definedName name="_wd3" localSheetId="26">[1]vahy!$B$3</definedName>
    <definedName name="_wd3">[1]vahy!$B$3</definedName>
    <definedName name="_we1" localSheetId="20">[1]vahy!$B$2</definedName>
    <definedName name="_we1" localSheetId="26">[1]vahy!$B$2</definedName>
    <definedName name="_we1">[1]vahy!$B$2</definedName>
    <definedName name="_we3" localSheetId="20">[1]vahy!$B$4</definedName>
    <definedName name="_we3" localSheetId="26">[1]vahy!$B$4</definedName>
    <definedName name="_we3">[1]vahy!$B$4</definedName>
    <definedName name="aaa" hidden="1">3</definedName>
    <definedName name="denní" localSheetId="20">#REF!</definedName>
    <definedName name="denní" localSheetId="23">#REF!</definedName>
    <definedName name="denní" localSheetId="7">#REF!</definedName>
    <definedName name="denní" localSheetId="9">#REF!</definedName>
    <definedName name="denní" localSheetId="12">#REF!</definedName>
    <definedName name="denní" localSheetId="14">#REF!</definedName>
    <definedName name="denní">#REF!</definedName>
    <definedName name="dokpo" localSheetId="20">#REF!</definedName>
    <definedName name="dokpo" localSheetId="23">#REF!</definedName>
    <definedName name="dokpo" localSheetId="9">#REF!</definedName>
    <definedName name="dokpo" localSheetId="12">#REF!</definedName>
    <definedName name="dokpo" localSheetId="14">#REF!</definedName>
    <definedName name="dokpo">#REF!</definedName>
    <definedName name="dokpred" localSheetId="20">#REF!</definedName>
    <definedName name="dokpred" localSheetId="23">#REF!</definedName>
    <definedName name="dokpred" localSheetId="9">#REF!</definedName>
    <definedName name="dokpred" localSheetId="12">#REF!</definedName>
    <definedName name="dokpred" localSheetId="14">#REF!</definedName>
    <definedName name="dokpred">#REF!</definedName>
    <definedName name="druhý" localSheetId="20">#REF!</definedName>
    <definedName name="druhý" localSheetId="23">#REF!</definedName>
    <definedName name="druhý" localSheetId="9">#REF!</definedName>
    <definedName name="druhý" localSheetId="12">#REF!</definedName>
    <definedName name="druhý" localSheetId="14">#REF!</definedName>
    <definedName name="druhý">#REF!</definedName>
    <definedName name="exterdruhý" localSheetId="20">#REF!</definedName>
    <definedName name="exterdruhý" localSheetId="23">#REF!</definedName>
    <definedName name="exterdruhý" localSheetId="9">#REF!</definedName>
    <definedName name="exterdruhý" localSheetId="12">#REF!</definedName>
    <definedName name="exterdruhý" localSheetId="14">#REF!</definedName>
    <definedName name="exterdruhý">#REF!</definedName>
    <definedName name="externeplat" localSheetId="20">#REF!</definedName>
    <definedName name="externeplat" localSheetId="23">#REF!</definedName>
    <definedName name="externeplat" localSheetId="9">#REF!</definedName>
    <definedName name="externeplat" localSheetId="12">#REF!</definedName>
    <definedName name="externeplat" localSheetId="14">#REF!</definedName>
    <definedName name="externeplat">#REF!</definedName>
    <definedName name="exterplat" localSheetId="20">#REF!</definedName>
    <definedName name="exterplat" localSheetId="23">#REF!</definedName>
    <definedName name="exterplat" localSheetId="9">#REF!</definedName>
    <definedName name="exterplat" localSheetId="12">#REF!</definedName>
    <definedName name="exterplat" localSheetId="14">#REF!</definedName>
    <definedName name="exterplat">#REF!</definedName>
    <definedName name="KKS_doc" localSheetId="20">#REF!</definedName>
    <definedName name="KKS_doc" localSheetId="23">#REF!</definedName>
    <definedName name="KKS_doc" localSheetId="9">#REF!</definedName>
    <definedName name="KKS_doc" localSheetId="12">#REF!</definedName>
    <definedName name="KKS_doc" localSheetId="14">#REF!</definedName>
    <definedName name="KKS_doc">#REF!</definedName>
    <definedName name="KKS_ost" localSheetId="20">#REF!</definedName>
    <definedName name="KKS_ost" localSheetId="23">#REF!</definedName>
    <definedName name="KKS_ost" localSheetId="9">#REF!</definedName>
    <definedName name="KKS_ost" localSheetId="12">#REF!</definedName>
    <definedName name="KKS_ost" localSheetId="14">#REF!</definedName>
    <definedName name="KKS_ost">#REF!</definedName>
    <definedName name="KKS_phd" localSheetId="20">#REF!</definedName>
    <definedName name="KKS_phd" localSheetId="23">#REF!</definedName>
    <definedName name="KKS_phd" localSheetId="9">#REF!</definedName>
    <definedName name="KKS_phd" localSheetId="12">#REF!</definedName>
    <definedName name="KKS_phd" localSheetId="14">#REF!</definedName>
    <definedName name="KKS_phd">#REF!</definedName>
    <definedName name="KKS_prof" localSheetId="20">#REF!</definedName>
    <definedName name="KKS_prof" localSheetId="23">#REF!</definedName>
    <definedName name="KKS_prof" localSheetId="9">#REF!</definedName>
    <definedName name="KKS_prof" localSheetId="12">#REF!</definedName>
    <definedName name="KKS_prof" localSheetId="14">#REF!</definedName>
    <definedName name="KKS_prof">#REF!</definedName>
    <definedName name="koef_gm_mzdy" localSheetId="20">#REF!</definedName>
    <definedName name="koef_gm_mzdy" localSheetId="23">#REF!</definedName>
    <definedName name="koef_gm_mzdy" localSheetId="9">#REF!</definedName>
    <definedName name="koef_gm_mzdy" localSheetId="12">#REF!</definedName>
    <definedName name="koef_gm_mzdy" localSheetId="14">#REF!</definedName>
    <definedName name="koef_gm_mzdy">#REF!</definedName>
    <definedName name="koef_kpn" localSheetId="20">#REF!</definedName>
    <definedName name="koef_kpn" localSheetId="23">#REF!</definedName>
    <definedName name="koef_kpn" localSheetId="9">#REF!</definedName>
    <definedName name="koef_kpn" localSheetId="12">#REF!</definedName>
    <definedName name="koef_kpn" localSheetId="14">#REF!</definedName>
    <definedName name="koef_kpn">#REF!</definedName>
    <definedName name="koef_prer_nad_gm_mzdy" localSheetId="20">#REF!</definedName>
    <definedName name="koef_prer_nad_gm_mzdy" localSheetId="23">#REF!</definedName>
    <definedName name="koef_prer_nad_gm_mzdy" localSheetId="9">#REF!</definedName>
    <definedName name="koef_prer_nad_gm_mzdy" localSheetId="12">#REF!</definedName>
    <definedName name="koef_prer_nad_gm_mzdy" localSheetId="14">#REF!</definedName>
    <definedName name="koef_prer_nad_gm_mzdy">#REF!</definedName>
    <definedName name="koef_PV" localSheetId="20">#REF!</definedName>
    <definedName name="koef_PV" localSheetId="23">#REF!</definedName>
    <definedName name="koef_PV" localSheetId="9">#REF!</definedName>
    <definedName name="koef_PV" localSheetId="12">#REF!</definedName>
    <definedName name="koef_PV" localSheetId="14">#REF!</definedName>
    <definedName name="koef_PV">#REF!</definedName>
    <definedName name="koef_udr_kat1" localSheetId="20">#REF!</definedName>
    <definedName name="koef_udr_kat1" localSheetId="23">#REF!</definedName>
    <definedName name="koef_udr_kat1" localSheetId="9">#REF!</definedName>
    <definedName name="koef_udr_kat1" localSheetId="11">#REF!</definedName>
    <definedName name="koef_udr_kat1" localSheetId="12">#REF!</definedName>
    <definedName name="koef_udr_kat1" localSheetId="14">#REF!</definedName>
    <definedName name="koef_udr_kat1">#REF!</definedName>
    <definedName name="koef_udr_kat2" localSheetId="20">#REF!</definedName>
    <definedName name="koef_udr_kat2" localSheetId="23">#REF!</definedName>
    <definedName name="koef_udr_kat2" localSheetId="9">#REF!</definedName>
    <definedName name="koef_udr_kat2" localSheetId="11">#REF!</definedName>
    <definedName name="koef_udr_kat2" localSheetId="12">#REF!</definedName>
    <definedName name="koef_udr_kat2" localSheetId="14">#REF!</definedName>
    <definedName name="koef_udr_kat2">#REF!</definedName>
    <definedName name="koef_udr_kat3" localSheetId="20">#REF!</definedName>
    <definedName name="koef_udr_kat3" localSheetId="23">#REF!</definedName>
    <definedName name="koef_udr_kat3" localSheetId="9">#REF!</definedName>
    <definedName name="koef_udr_kat3" localSheetId="11">#REF!</definedName>
    <definedName name="koef_udr_kat3" localSheetId="12">#REF!</definedName>
    <definedName name="koef_udr_kat3" localSheetId="14">#REF!</definedName>
    <definedName name="koef_udr_kat3">#REF!</definedName>
    <definedName name="koef_VV" localSheetId="20">#REF!</definedName>
    <definedName name="koef_VV" localSheetId="23">#REF!</definedName>
    <definedName name="koef_VV" localSheetId="9">#REF!</definedName>
    <definedName name="koef_VV" localSheetId="12">#REF!</definedName>
    <definedName name="koef_VV" localSheetId="14">#REF!</definedName>
    <definedName name="koef_VV">#REF!</definedName>
    <definedName name="kpn_ca_do" localSheetId="20">#REF!</definedName>
    <definedName name="kpn_ca_do" localSheetId="23">#REF!</definedName>
    <definedName name="kpn_ca_do" localSheetId="9">#REF!</definedName>
    <definedName name="kpn_ca_do" localSheetId="12">#REF!</definedName>
    <definedName name="kpn_ca_do" localSheetId="14">#REF!</definedName>
    <definedName name="kpn_ca_do">#REF!</definedName>
    <definedName name="kpn_ca_nad" localSheetId="20">#REF!</definedName>
    <definedName name="kpn_ca_nad" localSheetId="23">#REF!</definedName>
    <definedName name="kpn_ca_nad" localSheetId="9">#REF!</definedName>
    <definedName name="kpn_ca_nad" localSheetId="12">#REF!</definedName>
    <definedName name="kpn_ca_nad" localSheetId="14">#REF!</definedName>
    <definedName name="kpn_ca_nad">#REF!</definedName>
    <definedName name="kzk" localSheetId="20">#REF!</definedName>
    <definedName name="kzk" localSheetId="23">#REF!</definedName>
    <definedName name="kzk" localSheetId="9">#REF!</definedName>
    <definedName name="kzk" localSheetId="12">#REF!</definedName>
    <definedName name="kzk" localSheetId="14">#REF!</definedName>
    <definedName name="kzk">#REF!</definedName>
    <definedName name="kzspp" localSheetId="20">#REF!</definedName>
    <definedName name="kzspp" localSheetId="23">#REF!</definedName>
    <definedName name="kzspp" localSheetId="9">#REF!</definedName>
    <definedName name="kzspp" localSheetId="12">#REF!</definedName>
    <definedName name="kzspp" localSheetId="14">#REF!</definedName>
    <definedName name="kzspp">#REF!</definedName>
    <definedName name="nefinanc">1</definedName>
    <definedName name="_xlnm.Print_Area" localSheetId="0">Obsah!$A$1:$Q$32</definedName>
    <definedName name="_xlnm.Print_Area" localSheetId="3">Súvzťažnosti!$A$1:$D$48</definedName>
    <definedName name="_xlnm.Print_Area" localSheetId="16">'T10-ŠJ '!#REF!</definedName>
    <definedName name="_xlnm.Print_Area" localSheetId="17">'T11-Zdroje KV'!$A$1:$D$23</definedName>
    <definedName name="_xlnm.Print_Area" localSheetId="18">'T12-KV'!$A$1:$I$23</definedName>
    <definedName name="_xlnm.Print_Area" localSheetId="19">'T13-Fondy'!$A$1:$N$22</definedName>
    <definedName name="_xlnm.Print_Area" localSheetId="20">'T14-Príjmy VVŠ z POO'!$A$1:$D$9</definedName>
    <definedName name="_xlnm.Print_Area" localSheetId="22">'T16 - Štruktúra hotovosti'!$A$1:$D$25</definedName>
    <definedName name="_xlnm.Print_Area" localSheetId="23">'T17-Dotácie zo ŠF EU-nová'!$A$1:$H$33</definedName>
    <definedName name="_xlnm.Print_Area" localSheetId="24">'T18-Ostatné dotácie z kap MŠ SR'!$A$1:$E$19</definedName>
    <definedName name="_xlnm.Print_Area" localSheetId="25">'T19-Štip_ z vlastných '!$A$1:$F$29</definedName>
    <definedName name="_xlnm.Print_Area" localSheetId="5">'T1-Dotácie podľa DZ'!$A$1:$C$29</definedName>
    <definedName name="_xlnm.Print_Area" localSheetId="26">'T20_motivačné štipendiá'!$A$1:$F$14</definedName>
    <definedName name="_xlnm.Print_Area" localSheetId="29">'T21-štruktúra_384'!$A$1:$M$9</definedName>
    <definedName name="_xlnm.Print_Area" localSheetId="30">T22_Výnosy_soc_oblasť!$A$1:$F$43</definedName>
    <definedName name="_xlnm.Print_Area" localSheetId="31">T23_Náklady_soc_oblasť!$A$1:$F$42</definedName>
    <definedName name="_xlnm.Print_Area" localSheetId="7">'T3-Výnosy'!$A$1:$H$107</definedName>
    <definedName name="_xlnm.Print_Area" localSheetId="8">'T4-Výnosy zo školného'!$A$1:$D$32</definedName>
    <definedName name="_xlnm.Print_Area" localSheetId="9">'T5 - Analýza nákladov'!$A$1:$H$123</definedName>
    <definedName name="_xlnm.Print_Area" localSheetId="11">'T6a-Zamestnanci_a_mzdy (žen '!$A$1:$O$37</definedName>
    <definedName name="_xlnm.Print_Area" localSheetId="10">'T6-Zamestnanci_a_mzdy'!$A$1:$N$37</definedName>
    <definedName name="_xlnm.Print_Area" localSheetId="12">'T7_Doktorandi '!$A$1:$E$8</definedName>
    <definedName name="_xlnm.Print_Area" localSheetId="14">'T8a-Teh_štipendiá'!$A$1:$F$12</definedName>
    <definedName name="_xlnm.Print_Area" localSheetId="13">'T8-Soc_štipendiá'!$A$1:$F$15</definedName>
    <definedName name="_xlnm.Print_Area" localSheetId="15">'T9_ŠD '!$A$1:$F$21</definedName>
    <definedName name="_xlnm.Print_Area" localSheetId="1">Vysvetlivky!$A$1:$B$100</definedName>
    <definedName name="pocet_jedal" localSheetId="20">#REF!</definedName>
    <definedName name="pocet_jedal" localSheetId="23">#REF!</definedName>
    <definedName name="pocet_jedal" localSheetId="9">#REF!</definedName>
    <definedName name="pocet_jedal" localSheetId="11">#REF!</definedName>
    <definedName name="pocet_jedal" localSheetId="12">#REF!</definedName>
    <definedName name="pocet_jedal" localSheetId="14">#REF!</definedName>
    <definedName name="pocet_jedal">#REF!</definedName>
    <definedName name="podiel" localSheetId="20">#REF!</definedName>
    <definedName name="podiel" localSheetId="23">#REF!</definedName>
    <definedName name="podiel" localSheetId="9">#REF!</definedName>
    <definedName name="podiel" localSheetId="12">#REF!</definedName>
    <definedName name="podiel" localSheetId="14">#REF!</definedName>
    <definedName name="podiel">#REF!</definedName>
    <definedName name="poistné" localSheetId="20">#REF!</definedName>
    <definedName name="poistné" localSheetId="23">#REF!</definedName>
    <definedName name="poistné" localSheetId="9">#REF!</definedName>
    <definedName name="poistné" localSheetId="12">#REF!</definedName>
    <definedName name="poistné" localSheetId="14">#REF!</definedName>
    <definedName name="poistné">#REF!</definedName>
    <definedName name="Pp_DrŠ_exist" localSheetId="20">#REF!</definedName>
    <definedName name="Pp_DrŠ_exist" localSheetId="23">#REF!</definedName>
    <definedName name="Pp_DrŠ_exist" localSheetId="9">#REF!</definedName>
    <definedName name="Pp_DrŠ_exist" localSheetId="11">#REF!</definedName>
    <definedName name="Pp_DrŠ_exist" localSheetId="12">#REF!</definedName>
    <definedName name="Pp_DrŠ_exist" localSheetId="14">#REF!</definedName>
    <definedName name="Pp_DrŠ_exist">#REF!</definedName>
    <definedName name="Pp_DrŠ_noví" localSheetId="20">#REF!</definedName>
    <definedName name="Pp_DrŠ_noví" localSheetId="23">#REF!</definedName>
    <definedName name="Pp_DrŠ_noví" localSheetId="9">#REF!</definedName>
    <definedName name="Pp_DrŠ_noví" localSheetId="11">#REF!</definedName>
    <definedName name="Pp_DrŠ_noví" localSheetId="12">#REF!</definedName>
    <definedName name="Pp_DrŠ_noví" localSheetId="14">#REF!</definedName>
    <definedName name="Pp_DrŠ_noví">#REF!</definedName>
    <definedName name="Pp_DrŠ_spolu" localSheetId="20">#REF!</definedName>
    <definedName name="Pp_DrŠ_spolu" localSheetId="23">#REF!</definedName>
    <definedName name="Pp_DrŠ_spolu" localSheetId="9">#REF!</definedName>
    <definedName name="Pp_DrŠ_spolu" localSheetId="11">#REF!</definedName>
    <definedName name="Pp_DrŠ_spolu" localSheetId="12">#REF!</definedName>
    <definedName name="Pp_DrŠ_spolu" localSheetId="14">#REF!</definedName>
    <definedName name="Pp_DrŠ_spolu">#REF!</definedName>
    <definedName name="Pp_klinické_TaS" localSheetId="20">#REF!</definedName>
    <definedName name="Pp_klinické_TaS" localSheetId="23">#REF!</definedName>
    <definedName name="Pp_klinické_TaS" localSheetId="9">#REF!</definedName>
    <definedName name="Pp_klinické_TaS" localSheetId="11">#REF!</definedName>
    <definedName name="Pp_klinické_TaS" localSheetId="12">#REF!</definedName>
    <definedName name="Pp_klinické_TaS" localSheetId="14">#REF!</definedName>
    <definedName name="Pp_klinické_TaS">#REF!</definedName>
    <definedName name="Pp_klinické_TaS_rozpísaný" localSheetId="20">#REF!</definedName>
    <definedName name="Pp_klinické_TaS_rozpísaný" localSheetId="23">#REF!</definedName>
    <definedName name="Pp_klinické_TaS_rozpísaný" localSheetId="9">#REF!</definedName>
    <definedName name="Pp_klinické_TaS_rozpísaný" localSheetId="11">#REF!</definedName>
    <definedName name="Pp_klinické_TaS_rozpísaný" localSheetId="12">#REF!</definedName>
    <definedName name="Pp_klinické_TaS_rozpísaný" localSheetId="14">#REF!</definedName>
    <definedName name="Pp_klinické_TaS_rozpísaný">#REF!</definedName>
    <definedName name="Pp_Rozvoj_BD" localSheetId="20">#REF!</definedName>
    <definedName name="Pp_Rozvoj_BD" localSheetId="23">#REF!</definedName>
    <definedName name="Pp_Rozvoj_BD" localSheetId="9">#REF!</definedName>
    <definedName name="Pp_Rozvoj_BD" localSheetId="12">#REF!</definedName>
    <definedName name="Pp_Rozvoj_BD" localSheetId="14">#REF!</definedName>
    <definedName name="Pp_Rozvoj_BD">#REF!</definedName>
    <definedName name="Pp_Soc_BD" localSheetId="20">#REF!</definedName>
    <definedName name="Pp_Soc_BD" localSheetId="23">#REF!</definedName>
    <definedName name="Pp_Soc_BD" localSheetId="9">#REF!</definedName>
    <definedName name="Pp_Soc_BD" localSheetId="12">#REF!</definedName>
    <definedName name="Pp_Soc_BD" localSheetId="14">#REF!</definedName>
    <definedName name="Pp_Soc_BD">#REF!</definedName>
    <definedName name="Pp_VaT_BD" localSheetId="20">#REF!</definedName>
    <definedName name="Pp_VaT_BD" localSheetId="23">#REF!</definedName>
    <definedName name="Pp_VaT_BD" localSheetId="9">#REF!</definedName>
    <definedName name="Pp_VaT_BD" localSheetId="12">#REF!</definedName>
    <definedName name="Pp_VaT_BD" localSheetId="14">#REF!</definedName>
    <definedName name="Pp_VaT_BD">#REF!</definedName>
    <definedName name="Pp_VaT_mzdy" localSheetId="20">#REF!</definedName>
    <definedName name="Pp_VaT_mzdy" localSheetId="23">#REF!</definedName>
    <definedName name="Pp_VaT_mzdy" localSheetId="9">#REF!</definedName>
    <definedName name="Pp_VaT_mzdy" localSheetId="12">#REF!</definedName>
    <definedName name="Pp_VaT_mzdy" localSheetId="14">#REF!</definedName>
    <definedName name="Pp_VaT_mzdy">#REF!</definedName>
    <definedName name="Pp_VaT_mzdy_rezerva" localSheetId="20">#REF!</definedName>
    <definedName name="Pp_VaT_mzdy_rezerva" localSheetId="23">#REF!</definedName>
    <definedName name="Pp_VaT_mzdy_rezerva" localSheetId="9">#REF!</definedName>
    <definedName name="Pp_VaT_mzdy_rezerva" localSheetId="12">#REF!</definedName>
    <definedName name="Pp_VaT_mzdy_rezerva" localSheetId="14">#REF!</definedName>
    <definedName name="Pp_VaT_mzdy_rezerva">#REF!</definedName>
    <definedName name="Pp_VaT_mzdy_zac_roka" localSheetId="20">#REF!</definedName>
    <definedName name="Pp_VaT_mzdy_zac_roka" localSheetId="23">#REF!</definedName>
    <definedName name="Pp_VaT_mzdy_zac_roka" localSheetId="9">#REF!</definedName>
    <definedName name="Pp_VaT_mzdy_zac_roka" localSheetId="12">#REF!</definedName>
    <definedName name="Pp_VaT_mzdy_zac_roka" localSheetId="14">#REF!</definedName>
    <definedName name="Pp_VaT_mzdy_zac_roka">#REF!</definedName>
    <definedName name="Pp_Vzdel_BD" localSheetId="20">#REF!</definedName>
    <definedName name="Pp_Vzdel_BD" localSheetId="23">#REF!</definedName>
    <definedName name="Pp_Vzdel_BD" localSheetId="9">#REF!</definedName>
    <definedName name="Pp_Vzdel_BD" localSheetId="12">#REF!</definedName>
    <definedName name="Pp_Vzdel_BD" localSheetId="14">#REF!</definedName>
    <definedName name="Pp_Vzdel_BD">#REF!</definedName>
    <definedName name="Pp_Vzdel_mzdy" localSheetId="20">#REF!</definedName>
    <definedName name="Pp_Vzdel_mzdy" localSheetId="23">#REF!</definedName>
    <definedName name="Pp_Vzdel_mzdy" localSheetId="9">#REF!</definedName>
    <definedName name="Pp_Vzdel_mzdy" localSheetId="12">#REF!</definedName>
    <definedName name="Pp_Vzdel_mzdy" localSheetId="14">#REF!</definedName>
    <definedName name="Pp_Vzdel_mzdy">#REF!</definedName>
    <definedName name="Pp_Vzdel_mzdy_kontr" localSheetId="20">#REF!</definedName>
    <definedName name="Pp_Vzdel_mzdy_kontr" localSheetId="23">#REF!</definedName>
    <definedName name="Pp_Vzdel_mzdy_kontr" localSheetId="9">#REF!</definedName>
    <definedName name="Pp_Vzdel_mzdy_kontr" localSheetId="12">#REF!</definedName>
    <definedName name="Pp_Vzdel_mzdy_kontr" localSheetId="14">#REF!</definedName>
    <definedName name="Pp_Vzdel_mzdy_kontr">#REF!</definedName>
    <definedName name="Pp_Vzdel_mzdy_na_prer_modif" localSheetId="20">#REF!</definedName>
    <definedName name="Pp_Vzdel_mzdy_na_prer_modif" localSheetId="23">#REF!</definedName>
    <definedName name="Pp_Vzdel_mzdy_na_prer_modif" localSheetId="9">#REF!</definedName>
    <definedName name="Pp_Vzdel_mzdy_na_prer_modif" localSheetId="11">#REF!</definedName>
    <definedName name="Pp_Vzdel_mzdy_na_prer_modif" localSheetId="12">#REF!</definedName>
    <definedName name="Pp_Vzdel_mzdy_na_prer_modif" localSheetId="14">#REF!</definedName>
    <definedName name="Pp_Vzdel_mzdy_na_prer_modif">#REF!</definedName>
    <definedName name="Pp_Vzdel_mzdy_na_prer_nemodif" localSheetId="20">#REF!</definedName>
    <definedName name="Pp_Vzdel_mzdy_na_prer_nemodif" localSheetId="23">#REF!</definedName>
    <definedName name="Pp_Vzdel_mzdy_na_prer_nemodif" localSheetId="9">#REF!</definedName>
    <definedName name="Pp_Vzdel_mzdy_na_prer_nemodif" localSheetId="11">#REF!</definedName>
    <definedName name="Pp_Vzdel_mzdy_na_prer_nemodif" localSheetId="12">#REF!</definedName>
    <definedName name="Pp_Vzdel_mzdy_na_prer_nemodif" localSheetId="14">#REF!</definedName>
    <definedName name="Pp_Vzdel_mzdy_na_prer_nemodif">#REF!</definedName>
    <definedName name="Pp_Vzdel_mzdy_prevádz" localSheetId="20">#REF!</definedName>
    <definedName name="Pp_Vzdel_mzdy_prevádz" localSheetId="23">#REF!</definedName>
    <definedName name="Pp_Vzdel_mzdy_prevádz" localSheetId="9">#REF!</definedName>
    <definedName name="Pp_Vzdel_mzdy_prevádz" localSheetId="12">#REF!</definedName>
    <definedName name="Pp_Vzdel_mzdy_prevádz" localSheetId="14">#REF!</definedName>
    <definedName name="Pp_Vzdel_mzdy_prevádz">#REF!</definedName>
    <definedName name="Pp_Vzdel_mzdy_rezerva" localSheetId="20">#REF!</definedName>
    <definedName name="Pp_Vzdel_mzdy_rezerva" localSheetId="23">#REF!</definedName>
    <definedName name="Pp_Vzdel_mzdy_rezerva" localSheetId="9">#REF!</definedName>
    <definedName name="Pp_Vzdel_mzdy_rezerva" localSheetId="12">#REF!</definedName>
    <definedName name="Pp_Vzdel_mzdy_rezerva" localSheetId="14">#REF!</definedName>
    <definedName name="Pp_Vzdel_mzdy_rezerva">#REF!</definedName>
    <definedName name="Pp_Vzdel_mzdy_spec" localSheetId="20">#REF!</definedName>
    <definedName name="Pp_Vzdel_mzdy_spec" localSheetId="23">#REF!</definedName>
    <definedName name="Pp_Vzdel_mzdy_spec" localSheetId="9">#REF!</definedName>
    <definedName name="Pp_Vzdel_mzdy_spec" localSheetId="12">#REF!</definedName>
    <definedName name="Pp_Vzdel_mzdy_spec" localSheetId="14">#REF!</definedName>
    <definedName name="Pp_Vzdel_mzdy_spec">#REF!</definedName>
    <definedName name="Pp_Vzdel_mzdy_výkon" localSheetId="20">#REF!</definedName>
    <definedName name="Pp_Vzdel_mzdy_výkon" localSheetId="23">#REF!</definedName>
    <definedName name="Pp_Vzdel_mzdy_výkon" localSheetId="9">#REF!</definedName>
    <definedName name="Pp_Vzdel_mzdy_výkon" localSheetId="12">#REF!</definedName>
    <definedName name="Pp_Vzdel_mzdy_výkon" localSheetId="14">#REF!</definedName>
    <definedName name="Pp_Vzdel_mzdy_výkon">#REF!</definedName>
    <definedName name="Pp_Vzdel_mzdy_výkon_PV" localSheetId="20">#REF!</definedName>
    <definedName name="Pp_Vzdel_mzdy_výkon_PV" localSheetId="23">#REF!</definedName>
    <definedName name="Pp_Vzdel_mzdy_výkon_PV" localSheetId="9">#REF!</definedName>
    <definedName name="Pp_Vzdel_mzdy_výkon_PV" localSheetId="12">#REF!</definedName>
    <definedName name="Pp_Vzdel_mzdy_výkon_PV" localSheetId="14">#REF!</definedName>
    <definedName name="Pp_Vzdel_mzdy_výkon_PV">#REF!</definedName>
    <definedName name="Pp_Vzdel_mzdy_výkon_PV_bez" localSheetId="20">#REF!</definedName>
    <definedName name="Pp_Vzdel_mzdy_výkon_PV_bez" localSheetId="23">#REF!</definedName>
    <definedName name="Pp_Vzdel_mzdy_výkon_PV_bez" localSheetId="9">#REF!</definedName>
    <definedName name="Pp_Vzdel_mzdy_výkon_PV_bez" localSheetId="12">#REF!</definedName>
    <definedName name="Pp_Vzdel_mzdy_výkon_PV_bez" localSheetId="14">#REF!</definedName>
    <definedName name="Pp_Vzdel_mzdy_výkon_PV_bez">#REF!</definedName>
    <definedName name="Pp_Vzdel_mzdy_výkon_PV_um" localSheetId="20">#REF!</definedName>
    <definedName name="Pp_Vzdel_mzdy_výkon_PV_um" localSheetId="23">#REF!</definedName>
    <definedName name="Pp_Vzdel_mzdy_výkon_PV_um" localSheetId="9">#REF!</definedName>
    <definedName name="Pp_Vzdel_mzdy_výkon_PV_um" localSheetId="12">#REF!</definedName>
    <definedName name="Pp_Vzdel_mzdy_výkon_PV_um" localSheetId="14">#REF!</definedName>
    <definedName name="Pp_Vzdel_mzdy_výkon_PV_um">#REF!</definedName>
    <definedName name="Pp_Vzdel_mzdy_výkon_VV" localSheetId="20">#REF!</definedName>
    <definedName name="Pp_Vzdel_mzdy_výkon_VV" localSheetId="23">#REF!</definedName>
    <definedName name="Pp_Vzdel_mzdy_výkon_VV" localSheetId="9">#REF!</definedName>
    <definedName name="Pp_Vzdel_mzdy_výkon_VV" localSheetId="12">#REF!</definedName>
    <definedName name="Pp_Vzdel_mzdy_výkon_VV" localSheetId="14">#REF!</definedName>
    <definedName name="Pp_Vzdel_mzdy_výkon_VV">#REF!</definedName>
    <definedName name="Pp_Vzdel_mzdy_výkon_VV_bez" localSheetId="20">#REF!</definedName>
    <definedName name="Pp_Vzdel_mzdy_výkon_VV_bez" localSheetId="23">#REF!</definedName>
    <definedName name="Pp_Vzdel_mzdy_výkon_VV_bez" localSheetId="9">#REF!</definedName>
    <definedName name="Pp_Vzdel_mzdy_výkon_VV_bez" localSheetId="12">#REF!</definedName>
    <definedName name="Pp_Vzdel_mzdy_výkon_VV_bez" localSheetId="14">#REF!</definedName>
    <definedName name="Pp_Vzdel_mzdy_výkon_VV_bez">#REF!</definedName>
    <definedName name="Pp_Vzdel_mzdy_výkon_VV_um" localSheetId="20">#REF!</definedName>
    <definedName name="Pp_Vzdel_mzdy_výkon_VV_um" localSheetId="23">#REF!</definedName>
    <definedName name="Pp_Vzdel_mzdy_výkon_VV_um" localSheetId="9">#REF!</definedName>
    <definedName name="Pp_Vzdel_mzdy_výkon_VV_um" localSheetId="12">#REF!</definedName>
    <definedName name="Pp_Vzdel_mzdy_výkon_VV_um" localSheetId="14">#REF!</definedName>
    <definedName name="Pp_Vzdel_mzdy_výkon_VV_um">#REF!</definedName>
    <definedName name="Pp_Vzdel_spec_prax" localSheetId="20">#REF!</definedName>
    <definedName name="Pp_Vzdel_spec_prax" localSheetId="23">#REF!</definedName>
    <definedName name="Pp_Vzdel_spec_prax" localSheetId="9">#REF!</definedName>
    <definedName name="Pp_Vzdel_spec_prax" localSheetId="11">#REF!</definedName>
    <definedName name="Pp_Vzdel_spec_prax" localSheetId="12">#REF!</definedName>
    <definedName name="Pp_Vzdel_spec_prax" localSheetId="14">#REF!</definedName>
    <definedName name="Pp_Vzdel_spec_prax">#REF!</definedName>
    <definedName name="Pp_Vzdel_TaS" localSheetId="20">#REF!</definedName>
    <definedName name="Pp_Vzdel_TaS" localSheetId="23">#REF!</definedName>
    <definedName name="Pp_Vzdel_TaS" localSheetId="9">#REF!</definedName>
    <definedName name="Pp_Vzdel_TaS" localSheetId="12">#REF!</definedName>
    <definedName name="Pp_Vzdel_TaS" localSheetId="14">#REF!</definedName>
    <definedName name="Pp_Vzdel_TaS">#REF!</definedName>
    <definedName name="Pp_Vzdel_TaS_rezerva" localSheetId="20">#REF!</definedName>
    <definedName name="Pp_Vzdel_TaS_rezerva" localSheetId="23">#REF!</definedName>
    <definedName name="Pp_Vzdel_TaS_rezerva" localSheetId="9">#REF!</definedName>
    <definedName name="Pp_Vzdel_TaS_rezerva" localSheetId="12">#REF!</definedName>
    <definedName name="Pp_Vzdel_TaS_rezerva" localSheetId="14">#REF!</definedName>
    <definedName name="Pp_Vzdel_TaS_rezerva">#REF!</definedName>
    <definedName name="Pp_Vzdel_TaS_spec" localSheetId="20">#REF!</definedName>
    <definedName name="Pp_Vzdel_TaS_spec" localSheetId="23">#REF!</definedName>
    <definedName name="Pp_Vzdel_TaS_spec" localSheetId="9">#REF!</definedName>
    <definedName name="Pp_Vzdel_TaS_spec" localSheetId="11">#REF!</definedName>
    <definedName name="Pp_Vzdel_TaS_spec" localSheetId="12">#REF!</definedName>
    <definedName name="Pp_Vzdel_TaS_spec" localSheetId="14">#REF!</definedName>
    <definedName name="Pp_Vzdel_TaS_spec">#REF!</definedName>
    <definedName name="Pp_Vzdel_TaS_stav" localSheetId="20">#REF!</definedName>
    <definedName name="Pp_Vzdel_TaS_stav" localSheetId="23">#REF!</definedName>
    <definedName name="Pp_Vzdel_TaS_stav" localSheetId="9">#REF!</definedName>
    <definedName name="Pp_Vzdel_TaS_stav" localSheetId="12">#REF!</definedName>
    <definedName name="Pp_Vzdel_TaS_stav" localSheetId="14">#REF!</definedName>
    <definedName name="Pp_Vzdel_TaS_stav">#REF!</definedName>
    <definedName name="Pp_Vzdel_TaS_výkon" localSheetId="20">#REF!</definedName>
    <definedName name="Pp_Vzdel_TaS_výkon" localSheetId="23">#REF!</definedName>
    <definedName name="Pp_Vzdel_TaS_výkon" localSheetId="9">#REF!</definedName>
    <definedName name="Pp_Vzdel_TaS_výkon" localSheetId="11">#REF!</definedName>
    <definedName name="Pp_Vzdel_TaS_výkon" localSheetId="12">#REF!</definedName>
    <definedName name="Pp_Vzdel_TaS_výkon" localSheetId="14">#REF!</definedName>
    <definedName name="Pp_Vzdel_TaS_výkon">#REF!</definedName>
    <definedName name="Pp_Vzdel_TaS_výkon_PPŠ" localSheetId="20">#REF!</definedName>
    <definedName name="Pp_Vzdel_TaS_výkon_PPŠ" localSheetId="23">#REF!</definedName>
    <definedName name="Pp_Vzdel_TaS_výkon_PPŠ" localSheetId="9">#REF!</definedName>
    <definedName name="Pp_Vzdel_TaS_výkon_PPŠ" localSheetId="11">#REF!</definedName>
    <definedName name="Pp_Vzdel_TaS_výkon_PPŠ" localSheetId="12">#REF!</definedName>
    <definedName name="Pp_Vzdel_TaS_výkon_PPŠ" localSheetId="14">#REF!</definedName>
    <definedName name="Pp_Vzdel_TaS_výkon_PPŠ">#REF!</definedName>
    <definedName name="Pp_Vzdel_TaS_výkon_PPŠ_a_zákl" localSheetId="20">#REF!</definedName>
    <definedName name="Pp_Vzdel_TaS_výkon_PPŠ_a_zákl" localSheetId="23">#REF!</definedName>
    <definedName name="Pp_Vzdel_TaS_výkon_PPŠ_a_zákl" localSheetId="9">#REF!</definedName>
    <definedName name="Pp_Vzdel_TaS_výkon_PPŠ_a_zákl" localSheetId="11">#REF!</definedName>
    <definedName name="Pp_Vzdel_TaS_výkon_PPŠ_a_zákl" localSheetId="12">#REF!</definedName>
    <definedName name="Pp_Vzdel_TaS_výkon_PPŠ_a_zákl" localSheetId="14">#REF!</definedName>
    <definedName name="Pp_Vzdel_TaS_výkon_PPŠ_a_zákl">#REF!</definedName>
    <definedName name="Pp_Vzdel_TaS_výkon_PPŠ_KEN" localSheetId="20">#REF!</definedName>
    <definedName name="Pp_Vzdel_TaS_výkon_PPŠ_KEN" localSheetId="23">#REF!</definedName>
    <definedName name="Pp_Vzdel_TaS_výkon_PPŠ_KEN" localSheetId="9">#REF!</definedName>
    <definedName name="Pp_Vzdel_TaS_výkon_PPŠ_KEN" localSheetId="11">#REF!</definedName>
    <definedName name="Pp_Vzdel_TaS_výkon_PPŠ_KEN" localSheetId="12">#REF!</definedName>
    <definedName name="Pp_Vzdel_TaS_výkon_PPŠ_KEN" localSheetId="14">#REF!</definedName>
    <definedName name="Pp_Vzdel_TaS_výkon_PPŠ_KEN">#REF!</definedName>
    <definedName name="Pp_Vzdel_TaS_zahr_granty" localSheetId="20">#REF!</definedName>
    <definedName name="Pp_Vzdel_TaS_zahr_granty" localSheetId="23">#REF!</definedName>
    <definedName name="Pp_Vzdel_TaS_zahr_granty" localSheetId="9">#REF!</definedName>
    <definedName name="Pp_Vzdel_TaS_zahr_granty" localSheetId="12">#REF!</definedName>
    <definedName name="Pp_Vzdel_TaS_zahr_granty" localSheetId="14">#REF!</definedName>
    <definedName name="Pp_Vzdel_TaS_zahr_granty">#REF!</definedName>
    <definedName name="Pp_Vzdel_TaS_zákl" localSheetId="20">#REF!</definedName>
    <definedName name="Pp_Vzdel_TaS_zákl" localSheetId="23">#REF!</definedName>
    <definedName name="Pp_Vzdel_TaS_zákl" localSheetId="9">#REF!</definedName>
    <definedName name="Pp_Vzdel_TaS_zákl" localSheetId="11">#REF!</definedName>
    <definedName name="Pp_Vzdel_TaS_zákl" localSheetId="12">#REF!</definedName>
    <definedName name="Pp_Vzdel_TaS_zákl" localSheetId="14">#REF!</definedName>
    <definedName name="Pp_Vzdel_TaS_zákl">#REF!</definedName>
    <definedName name="Pr_AV_BD" localSheetId="20">#REF!</definedName>
    <definedName name="Pr_AV_BD" localSheetId="23">#REF!</definedName>
    <definedName name="Pr_AV_BD" localSheetId="9">#REF!</definedName>
    <definedName name="Pr_AV_BD" localSheetId="12">#REF!</definedName>
    <definedName name="Pr_AV_BD" localSheetId="14">#REF!</definedName>
    <definedName name="Pr_AV_BD">#REF!</definedName>
    <definedName name="Pr_IV_BD" localSheetId="20">#REF!</definedName>
    <definedName name="Pr_IV_BD" localSheetId="23">#REF!</definedName>
    <definedName name="Pr_IV_BD" localSheetId="9">#REF!</definedName>
    <definedName name="Pr_IV_BD" localSheetId="12">#REF!</definedName>
    <definedName name="Pr_IV_BD" localSheetId="14">#REF!</definedName>
    <definedName name="Pr_IV_BD">#REF!</definedName>
    <definedName name="Pr_IV_KV" localSheetId="20">#REF!</definedName>
    <definedName name="Pr_IV_KV" localSheetId="23">#REF!</definedName>
    <definedName name="Pr_IV_KV" localSheetId="9">#REF!</definedName>
    <definedName name="Pr_IV_KV" localSheetId="12">#REF!</definedName>
    <definedName name="Pr_IV_KV" localSheetId="14">#REF!</definedName>
    <definedName name="Pr_IV_KV">#REF!</definedName>
    <definedName name="Pr_IV_KV_rezerva" localSheetId="20">#REF!</definedName>
    <definedName name="Pr_IV_KV_rezerva" localSheetId="23">#REF!</definedName>
    <definedName name="Pr_IV_KV_rezerva" localSheetId="9">#REF!</definedName>
    <definedName name="Pr_IV_KV_rezerva" localSheetId="12">#REF!</definedName>
    <definedName name="Pr_IV_KV_rezerva" localSheetId="14">#REF!</definedName>
    <definedName name="Pr_IV_KV_rezerva">#REF!</definedName>
    <definedName name="Pr_KEGA_BD" localSheetId="20">#REF!</definedName>
    <definedName name="Pr_KEGA_BD" localSheetId="23">#REF!</definedName>
    <definedName name="Pr_KEGA_BD" localSheetId="9">#REF!</definedName>
    <definedName name="Pr_KEGA_BD" localSheetId="12">#REF!</definedName>
    <definedName name="Pr_KEGA_BD" localSheetId="14">#REF!</definedName>
    <definedName name="Pr_KEGA_BD">#REF!</definedName>
    <definedName name="Pr_klinické" localSheetId="20">#REF!</definedName>
    <definedName name="Pr_klinické" localSheetId="23">#REF!</definedName>
    <definedName name="Pr_klinické" localSheetId="9">#REF!</definedName>
    <definedName name="Pr_klinické" localSheetId="12">#REF!</definedName>
    <definedName name="Pr_klinické" localSheetId="14">#REF!</definedName>
    <definedName name="Pr_klinické">#REF!</definedName>
    <definedName name="Pr_KŠ" localSheetId="20">#REF!</definedName>
    <definedName name="Pr_KŠ" localSheetId="23">#REF!</definedName>
    <definedName name="Pr_KŠ" localSheetId="9">#REF!</definedName>
    <definedName name="Pr_KŠ" localSheetId="11">#REF!</definedName>
    <definedName name="Pr_KŠ" localSheetId="12">#REF!</definedName>
    <definedName name="Pr_KŠ" localSheetId="14">#REF!</definedName>
    <definedName name="Pr_KŠ">#REF!</definedName>
    <definedName name="Pr_motštip_BD" localSheetId="20">#REF!</definedName>
    <definedName name="Pr_motštip_BD" localSheetId="23">#REF!</definedName>
    <definedName name="Pr_motštip_BD" localSheetId="9">#REF!</definedName>
    <definedName name="Pr_motštip_BD" localSheetId="12">#REF!</definedName>
    <definedName name="Pr_motštip_BD" localSheetId="14">#REF!</definedName>
    <definedName name="Pr_motštip_BD">#REF!</definedName>
    <definedName name="Pr_MVTS_BD" localSheetId="20">#REF!</definedName>
    <definedName name="Pr_MVTS_BD" localSheetId="23">#REF!</definedName>
    <definedName name="Pr_MVTS_BD" localSheetId="9">#REF!</definedName>
    <definedName name="Pr_MVTS_BD" localSheetId="12">#REF!</definedName>
    <definedName name="Pr_MVTS_BD" localSheetId="14">#REF!</definedName>
    <definedName name="Pr_MVTS_BD">#REF!</definedName>
    <definedName name="Pr_socštip_BD" localSheetId="20">#REF!</definedName>
    <definedName name="Pr_socštip_BD" localSheetId="23">#REF!</definedName>
    <definedName name="Pr_socštip_BD" localSheetId="9">#REF!</definedName>
    <definedName name="Pr_socštip_BD" localSheetId="12">#REF!</definedName>
    <definedName name="Pr_socštip_BD" localSheetId="14">#REF!</definedName>
    <definedName name="Pr_socštip_BD">#REF!</definedName>
    <definedName name="Pr_ŠD" localSheetId="20">#REF!</definedName>
    <definedName name="Pr_ŠD" localSheetId="23">#REF!</definedName>
    <definedName name="Pr_ŠD" localSheetId="9">#REF!</definedName>
    <definedName name="Pr_ŠD" localSheetId="11">#REF!</definedName>
    <definedName name="Pr_ŠD" localSheetId="12">#REF!</definedName>
    <definedName name="Pr_ŠD" localSheetId="14">#REF!</definedName>
    <definedName name="Pr_ŠD">#REF!</definedName>
    <definedName name="Pr_ŠDaJKŠPC_BD" localSheetId="20">#REF!</definedName>
    <definedName name="Pr_ŠDaJKŠPC_BD" localSheetId="23">#REF!</definedName>
    <definedName name="Pr_ŠDaJKŠPC_BD" localSheetId="9">#REF!</definedName>
    <definedName name="Pr_ŠDaJKŠPC_BD" localSheetId="12">#REF!</definedName>
    <definedName name="Pr_ŠDaJKŠPC_BD" localSheetId="14">#REF!</definedName>
    <definedName name="Pr_ŠDaJKŠPC_BD">#REF!</definedName>
    <definedName name="Pr_VaT_KV_zac_roka" localSheetId="20">#REF!</definedName>
    <definedName name="Pr_VaT_KV_zac_roka" localSheetId="23">#REF!</definedName>
    <definedName name="Pr_VaT_KV_zac_roka" localSheetId="9">#REF!</definedName>
    <definedName name="Pr_VaT_KV_zac_roka" localSheetId="12">#REF!</definedName>
    <definedName name="Pr_VaT_KV_zac_roka" localSheetId="14">#REF!</definedName>
    <definedName name="Pr_VaT_KV_zac_roka">#REF!</definedName>
    <definedName name="Pr_VaT_TaS" localSheetId="20">#REF!</definedName>
    <definedName name="Pr_VaT_TaS" localSheetId="23">#REF!</definedName>
    <definedName name="Pr_VaT_TaS" localSheetId="9">#REF!</definedName>
    <definedName name="Pr_VaT_TaS" localSheetId="12">#REF!</definedName>
    <definedName name="Pr_VaT_TaS" localSheetId="14">#REF!</definedName>
    <definedName name="Pr_VaT_TaS">#REF!</definedName>
    <definedName name="Pr_VaT_TaS_rezerva" localSheetId="20">#REF!</definedName>
    <definedName name="Pr_VaT_TaS_rezerva" localSheetId="23">#REF!</definedName>
    <definedName name="Pr_VaT_TaS_rezerva" localSheetId="9">#REF!</definedName>
    <definedName name="Pr_VaT_TaS_rezerva" localSheetId="12">#REF!</definedName>
    <definedName name="Pr_VaT_TaS_rezerva" localSheetId="14">#REF!</definedName>
    <definedName name="Pr_VaT_TaS_rezerva">#REF!</definedName>
    <definedName name="Pr_VaT_TaS_zac_roka" localSheetId="20">#REF!</definedName>
    <definedName name="Pr_VaT_TaS_zac_roka" localSheetId="23">#REF!</definedName>
    <definedName name="Pr_VaT_TaS_zac_roka" localSheetId="9">#REF!</definedName>
    <definedName name="Pr_VaT_TaS_zac_roka" localSheetId="12">#REF!</definedName>
    <definedName name="Pr_VaT_TaS_zac_roka" localSheetId="14">#REF!</definedName>
    <definedName name="Pr_VaT_TaS_zac_roka">#REF!</definedName>
    <definedName name="Pr_VEGA_BD" localSheetId="20">#REF!</definedName>
    <definedName name="Pr_VEGA_BD" localSheetId="23">#REF!</definedName>
    <definedName name="Pr_VEGA_BD" localSheetId="9">#REF!</definedName>
    <definedName name="Pr_VEGA_BD" localSheetId="12">#REF!</definedName>
    <definedName name="Pr_VEGA_BD" localSheetId="14">#REF!</definedName>
    <definedName name="Pr_VEGA_BD">#REF!</definedName>
    <definedName name="predmety" localSheetId="20">#REF!</definedName>
    <definedName name="predmety" localSheetId="23">#REF!</definedName>
    <definedName name="predmety" localSheetId="9">#REF!</definedName>
    <definedName name="predmety" localSheetId="12">#REF!</definedName>
    <definedName name="predmety" localSheetId="14">#REF!</definedName>
    <definedName name="predmety">#REF!</definedName>
    <definedName name="prisp_na_1_jedlo" localSheetId="20">#REF!</definedName>
    <definedName name="prisp_na_1_jedlo" localSheetId="23">#REF!</definedName>
    <definedName name="prisp_na_1_jedlo" localSheetId="9">#REF!</definedName>
    <definedName name="prisp_na_1_jedlo" localSheetId="11">#REF!</definedName>
    <definedName name="prisp_na_1_jedlo" localSheetId="12">#REF!</definedName>
    <definedName name="prisp_na_1_jedlo" localSheetId="14">#REF!</definedName>
    <definedName name="prisp_na_1_jedlo">#REF!</definedName>
    <definedName name="prisp_na_ubyt_stud_SD" localSheetId="20">#REF!</definedName>
    <definedName name="prisp_na_ubyt_stud_SD" localSheetId="23">#REF!</definedName>
    <definedName name="prisp_na_ubyt_stud_SD" localSheetId="9">#REF!</definedName>
    <definedName name="prisp_na_ubyt_stud_SD" localSheetId="11">#REF!</definedName>
    <definedName name="prisp_na_ubyt_stud_SD" localSheetId="12">#REF!</definedName>
    <definedName name="prisp_na_ubyt_stud_SD" localSheetId="14">#REF!</definedName>
    <definedName name="prisp_na_ubyt_stud_SD">#REF!</definedName>
    <definedName name="prisp_na_ubyt_stud_ZZ" localSheetId="20">#REF!</definedName>
    <definedName name="prisp_na_ubyt_stud_ZZ" localSheetId="23">#REF!</definedName>
    <definedName name="prisp_na_ubyt_stud_ZZ" localSheetId="9">#REF!</definedName>
    <definedName name="prisp_na_ubyt_stud_ZZ" localSheetId="11">#REF!</definedName>
    <definedName name="prisp_na_ubyt_stud_ZZ" localSheetId="12">#REF!</definedName>
    <definedName name="prisp_na_ubyt_stud_ZZ" localSheetId="14">#REF!</definedName>
    <definedName name="prisp_na_ubyt_stud_ZZ">#REF!</definedName>
    <definedName name="prísp_zákl_prev" localSheetId="20">#REF!</definedName>
    <definedName name="prísp_zákl_prev" localSheetId="23">#REF!</definedName>
    <definedName name="prísp_zákl_prev" localSheetId="9">#REF!</definedName>
    <definedName name="prísp_zákl_prev" localSheetId="12">#REF!</definedName>
    <definedName name="prísp_zákl_prev" localSheetId="14">#REF!</definedName>
    <definedName name="prísp_zákl_prev">#REF!</definedName>
    <definedName name="R_vvs" localSheetId="20">#REF!</definedName>
    <definedName name="R_vvs" localSheetId="23">#REF!</definedName>
    <definedName name="R_vvs" localSheetId="9">#REF!</definedName>
    <definedName name="R_vvs" localSheetId="12">#REF!</definedName>
    <definedName name="R_vvs" localSheetId="14">#REF!</definedName>
    <definedName name="R_vvs">#REF!</definedName>
    <definedName name="R_vvs_BD" localSheetId="20">#REF!</definedName>
    <definedName name="R_vvs_BD" localSheetId="23">#REF!</definedName>
    <definedName name="R_vvs_BD" localSheetId="9">#REF!</definedName>
    <definedName name="R_vvs_BD" localSheetId="12">#REF!</definedName>
    <definedName name="R_vvs_BD" localSheetId="14">#REF!</definedName>
    <definedName name="R_vvs_BD">#REF!</definedName>
    <definedName name="R_vvs_VaT_BD" localSheetId="20">#REF!</definedName>
    <definedName name="R_vvs_VaT_BD" localSheetId="23">#REF!</definedName>
    <definedName name="R_vvs_VaT_BD" localSheetId="9">#REF!</definedName>
    <definedName name="R_vvs_VaT_BD" localSheetId="12">#REF!</definedName>
    <definedName name="R_vvs_VaT_BD" localSheetId="14">#REF!</definedName>
    <definedName name="R_vvs_VaT_BD">#REF!</definedName>
    <definedName name="Sanet" localSheetId="20">#REF!</definedName>
    <definedName name="Sanet" localSheetId="23">#REF!</definedName>
    <definedName name="Sanet" localSheetId="9">#REF!</definedName>
    <definedName name="Sanet" localSheetId="12">#REF!</definedName>
    <definedName name="Sanet" localSheetId="14">#REF!</definedName>
    <definedName name="Sanet">#REF!</definedName>
    <definedName name="SAPBEXrevision" hidden="1">7</definedName>
    <definedName name="SAPBEXsysID" hidden="1">"BS1"</definedName>
    <definedName name="SAPBEXwbID" hidden="1">"3TG3S316PX9BHXMQEBSXSYZZO"</definedName>
    <definedName name="stavba_ucelova" localSheetId="20">#REF!</definedName>
    <definedName name="stavba_ucelova" localSheetId="23">#REF!</definedName>
    <definedName name="stavba_ucelova" localSheetId="7">#REF!</definedName>
    <definedName name="stavba_ucelova" localSheetId="9">#REF!</definedName>
    <definedName name="stavba_ucelova" localSheetId="12">#REF!</definedName>
    <definedName name="stavba_ucelova" localSheetId="14">#REF!</definedName>
    <definedName name="stavba_ucelova">#REF!</definedName>
    <definedName name="studenti_vstup" localSheetId="20">#REF!</definedName>
    <definedName name="studenti_vstup" localSheetId="23">#REF!</definedName>
    <definedName name="studenti_vstup" localSheetId="9">#REF!</definedName>
    <definedName name="studenti_vstup" localSheetId="12">#REF!</definedName>
    <definedName name="studenti_vstup" localSheetId="14">#REF!</definedName>
    <definedName name="studenti_vstup">#REF!</definedName>
    <definedName name="sustava" localSheetId="20">#REF!</definedName>
    <definedName name="sustava" localSheetId="23">#REF!</definedName>
    <definedName name="sustava" localSheetId="9">#REF!</definedName>
    <definedName name="sustava" localSheetId="12">#REF!</definedName>
    <definedName name="sustava" localSheetId="14">#REF!</definedName>
    <definedName name="sustava">#REF!</definedName>
    <definedName name="T_1" localSheetId="20">#REF!</definedName>
    <definedName name="T_1" localSheetId="23">#REF!</definedName>
    <definedName name="T_1" localSheetId="9">#REF!</definedName>
    <definedName name="T_1" localSheetId="12">#REF!</definedName>
    <definedName name="T_1" localSheetId="14">#REF!</definedName>
    <definedName name="T_1">#REF!</definedName>
    <definedName name="T_25_so_štip_2007" localSheetId="20">#REF!</definedName>
    <definedName name="T_25_so_štip_2007" localSheetId="23">#REF!</definedName>
    <definedName name="T_25_so_štip_2007" localSheetId="9">#REF!</definedName>
    <definedName name="T_25_so_štip_2007" localSheetId="12">#REF!</definedName>
    <definedName name="T_25_so_štip_2007" localSheetId="14">#REF!</definedName>
    <definedName name="T_25_so_štip_2007">#REF!</definedName>
    <definedName name="T_M" localSheetId="20">#REF!</definedName>
    <definedName name="T_M" localSheetId="23">#REF!</definedName>
    <definedName name="T_M" localSheetId="9">#REF!</definedName>
    <definedName name="T_M" localSheetId="12">#REF!</definedName>
    <definedName name="T_M" localSheetId="14">#REF!</definedName>
    <definedName name="T_M">#REF!</definedName>
    <definedName name="váha_absDrš" localSheetId="20">#REF!</definedName>
    <definedName name="váha_absDrš" localSheetId="23">#REF!</definedName>
    <definedName name="váha_absDrš" localSheetId="9">#REF!</definedName>
    <definedName name="váha_absDrš" localSheetId="12">#REF!</definedName>
    <definedName name="váha_absDrš" localSheetId="14">#REF!</definedName>
    <definedName name="váha_absDrš">#REF!</definedName>
    <definedName name="váha_DG" localSheetId="20">#REF!</definedName>
    <definedName name="váha_DG" localSheetId="23">#REF!</definedName>
    <definedName name="váha_DG" localSheetId="9">#REF!</definedName>
    <definedName name="váha_DG" localSheetId="12">#REF!</definedName>
    <definedName name="váha_DG" localSheetId="14">#REF!</definedName>
    <definedName name="váha_DG">#REF!</definedName>
    <definedName name="váha_poDs" localSheetId="20">#REF!</definedName>
    <definedName name="váha_poDs" localSheetId="23">#REF!</definedName>
    <definedName name="váha_poDs" localSheetId="9">#REF!</definedName>
    <definedName name="váha_poDs" localSheetId="12">#REF!</definedName>
    <definedName name="váha_poDs" localSheetId="14">#REF!</definedName>
    <definedName name="váha_poDs">#REF!</definedName>
    <definedName name="váha_Pub" localSheetId="20">#REF!</definedName>
    <definedName name="váha_Pub" localSheetId="23">#REF!</definedName>
    <definedName name="váha_Pub" localSheetId="9">#REF!</definedName>
    <definedName name="váha_Pub" localSheetId="12">#REF!</definedName>
    <definedName name="váha_Pub" localSheetId="14">#REF!</definedName>
    <definedName name="váha_Pub">#REF!</definedName>
    <definedName name="váha_ZG" localSheetId="20">#REF!</definedName>
    <definedName name="váha_ZG" localSheetId="23">#REF!</definedName>
    <definedName name="váha_ZG" localSheetId="9">#REF!</definedName>
    <definedName name="váha_ZG" localSheetId="12">#REF!</definedName>
    <definedName name="váha_ZG" localSheetId="14">#REF!</definedName>
    <definedName name="váha_ZG">#REF!</definedName>
    <definedName name="výkon_um" localSheetId="20">#REF!</definedName>
    <definedName name="výkon_um" localSheetId="23">#REF!</definedName>
    <definedName name="výkon_um" localSheetId="9">#REF!</definedName>
    <definedName name="výkon_um" localSheetId="12">#REF!</definedName>
    <definedName name="výkon_um" localSheetId="14">#REF!</definedName>
    <definedName name="výkon_um">#REF!</definedName>
    <definedName name="x" localSheetId="20">#REF!</definedName>
    <definedName name="x" localSheetId="23">#REF!</definedName>
    <definedName name="x" localSheetId="9">#REF!</definedName>
    <definedName name="x" localSheetId="12">#REF!</definedName>
    <definedName name="x" localSheetId="14">#REF!</definedName>
    <definedName name="x">#REF!</definedName>
    <definedName name="xxx" hidden="1">"3TGMUFSSIAIMK2KTNC9DELQD0"</definedName>
    <definedName name="zakl_prisp_na_prev_SD" localSheetId="20">#REF!</definedName>
    <definedName name="zakl_prisp_na_prev_SD" localSheetId="23">#REF!</definedName>
    <definedName name="zakl_prisp_na_prev_SD" localSheetId="9">#REF!</definedName>
    <definedName name="zakl_prisp_na_prev_SD" localSheetId="11">#REF!</definedName>
    <definedName name="zakl_prisp_na_prev_SD" localSheetId="12">#REF!</definedName>
    <definedName name="zakl_prisp_na_prev_SD" localSheetId="14">#REF!</definedName>
    <definedName name="zakl_prisp_na_prev_SD">#REF!</definedName>
    <definedName name="záloha" localSheetId="20">#REF!</definedName>
    <definedName name="záloha" localSheetId="23">#REF!</definedName>
    <definedName name="záloha" localSheetId="9">#REF!</definedName>
    <definedName name="záloha" localSheetId="11">#REF!</definedName>
    <definedName name="záloha" localSheetId="12">#REF!</definedName>
    <definedName name="záloha" localSheetId="14">#REF!</definedName>
    <definedName name="záloh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66" l="1"/>
  <c r="H11" i="97"/>
  <c r="I9" i="97"/>
  <c r="I11" i="97" s="1"/>
  <c r="H9" i="97"/>
  <c r="I109" i="162"/>
  <c r="I67" i="162"/>
  <c r="H11" i="116" l="1"/>
  <c r="H6" i="116"/>
  <c r="I10" i="164"/>
  <c r="H10" i="164"/>
  <c r="I7" i="164"/>
  <c r="I6" i="164"/>
  <c r="I11" i="164"/>
  <c r="H11" i="164"/>
  <c r="I9" i="164"/>
  <c r="H9" i="164"/>
  <c r="H7" i="164"/>
  <c r="H6" i="164"/>
  <c r="I10" i="109" l="1"/>
  <c r="H10" i="109"/>
  <c r="I7" i="109"/>
  <c r="I6" i="109"/>
  <c r="I11" i="109"/>
  <c r="H11" i="109"/>
  <c r="I9" i="109"/>
  <c r="H9" i="109"/>
  <c r="H7" i="109"/>
  <c r="H6" i="109"/>
  <c r="G30" i="175" l="1"/>
  <c r="J29" i="175"/>
  <c r="F29" i="175"/>
  <c r="L29" i="175" s="1"/>
  <c r="L28" i="175"/>
  <c r="K28" i="175"/>
  <c r="J28" i="175"/>
  <c r="F28" i="175"/>
  <c r="F27" i="175"/>
  <c r="J26" i="175"/>
  <c r="F26" i="175"/>
  <c r="L26" i="175" s="1"/>
  <c r="L25" i="175"/>
  <c r="J25" i="175"/>
  <c r="F25" i="175"/>
  <c r="K25" i="175" s="1"/>
  <c r="J24" i="175"/>
  <c r="F24" i="175"/>
  <c r="K24" i="175" s="1"/>
  <c r="L23" i="175"/>
  <c r="J23" i="175"/>
  <c r="F23" i="175"/>
  <c r="K23" i="175" s="1"/>
  <c r="L22" i="175"/>
  <c r="K22" i="175"/>
  <c r="J22" i="175"/>
  <c r="I22" i="175"/>
  <c r="H22" i="175"/>
  <c r="G22" i="175"/>
  <c r="F22" i="175"/>
  <c r="E22" i="175"/>
  <c r="D22" i="175"/>
  <c r="C22" i="175"/>
  <c r="J21" i="175"/>
  <c r="K21" i="175" s="1"/>
  <c r="F21" i="175"/>
  <c r="J20" i="175"/>
  <c r="F20" i="175"/>
  <c r="L20" i="175" s="1"/>
  <c r="J19" i="175"/>
  <c r="L19" i="175" s="1"/>
  <c r="F19" i="175"/>
  <c r="J18" i="175"/>
  <c r="F18" i="175"/>
  <c r="L18" i="175" s="1"/>
  <c r="J17" i="175"/>
  <c r="L17" i="175" s="1"/>
  <c r="F17" i="175"/>
  <c r="I16" i="175"/>
  <c r="I30" i="175" s="1"/>
  <c r="H16" i="175"/>
  <c r="H30" i="175" s="1"/>
  <c r="E16" i="175"/>
  <c r="E30" i="175" s="1"/>
  <c r="D16" i="175"/>
  <c r="C16" i="175"/>
  <c r="J15" i="175"/>
  <c r="F15" i="175"/>
  <c r="K15" i="175" s="1"/>
  <c r="L13" i="175"/>
  <c r="K13" i="175"/>
  <c r="J13" i="175"/>
  <c r="F13" i="175"/>
  <c r="J12" i="175"/>
  <c r="F12" i="175"/>
  <c r="L12" i="175" s="1"/>
  <c r="L11" i="175"/>
  <c r="K11" i="175"/>
  <c r="J11" i="175"/>
  <c r="F11" i="175"/>
  <c r="J10" i="175"/>
  <c r="F10" i="175"/>
  <c r="K10" i="175" s="1"/>
  <c r="L9" i="175"/>
  <c r="K9" i="175"/>
  <c r="F9" i="175"/>
  <c r="J8" i="175"/>
  <c r="F8" i="175"/>
  <c r="L8" i="175" s="1"/>
  <c r="J7" i="175"/>
  <c r="I7" i="175"/>
  <c r="H7" i="175"/>
  <c r="G7" i="175"/>
  <c r="E7" i="175"/>
  <c r="D7" i="175"/>
  <c r="D30" i="175" s="1"/>
  <c r="C7" i="175"/>
  <c r="F7" i="175" s="1"/>
  <c r="C30" i="174"/>
  <c r="J29" i="174"/>
  <c r="F29" i="174"/>
  <c r="K29" i="174" s="1"/>
  <c r="J28" i="174"/>
  <c r="F28" i="174"/>
  <c r="K28" i="174" s="1"/>
  <c r="F27" i="174"/>
  <c r="F22" i="174" s="1"/>
  <c r="K22" i="174" s="1"/>
  <c r="K26" i="174"/>
  <c r="J26" i="174"/>
  <c r="F26" i="174"/>
  <c r="J25" i="174"/>
  <c r="F25" i="174"/>
  <c r="K25" i="174" s="1"/>
  <c r="J24" i="174"/>
  <c r="J22" i="174" s="1"/>
  <c r="F24" i="174"/>
  <c r="K24" i="174" s="1"/>
  <c r="J23" i="174"/>
  <c r="F23" i="174"/>
  <c r="K23" i="174" s="1"/>
  <c r="I22" i="174"/>
  <c r="H22" i="174"/>
  <c r="G22" i="174"/>
  <c r="E22" i="174"/>
  <c r="D22" i="174"/>
  <c r="C22" i="174"/>
  <c r="J21" i="174"/>
  <c r="F21" i="174"/>
  <c r="K21" i="174" s="1"/>
  <c r="K20" i="174"/>
  <c r="J20" i="174"/>
  <c r="F20" i="174"/>
  <c r="J19" i="174"/>
  <c r="F19" i="174"/>
  <c r="K19" i="174" s="1"/>
  <c r="J18" i="174"/>
  <c r="F18" i="174"/>
  <c r="K18" i="174" s="1"/>
  <c r="J17" i="174"/>
  <c r="F17" i="174"/>
  <c r="K17" i="174" s="1"/>
  <c r="I16" i="174"/>
  <c r="H16" i="174"/>
  <c r="G16" i="174"/>
  <c r="J16" i="174" s="1"/>
  <c r="E16" i="174"/>
  <c r="D16" i="174"/>
  <c r="C16" i="174"/>
  <c r="F16" i="174" s="1"/>
  <c r="K16" i="174" s="1"/>
  <c r="J15" i="174"/>
  <c r="F15" i="174"/>
  <c r="K15" i="174" s="1"/>
  <c r="K13" i="174"/>
  <c r="J13" i="174"/>
  <c r="F13" i="174"/>
  <c r="J12" i="174"/>
  <c r="F12" i="174"/>
  <c r="K12" i="174" s="1"/>
  <c r="J11" i="174"/>
  <c r="F11" i="174"/>
  <c r="K11" i="174" s="1"/>
  <c r="J10" i="174"/>
  <c r="F10" i="174"/>
  <c r="K10" i="174" s="1"/>
  <c r="F9" i="174"/>
  <c r="K9" i="174" s="1"/>
  <c r="J8" i="174"/>
  <c r="F8" i="174"/>
  <c r="K8" i="174" s="1"/>
  <c r="I7" i="174"/>
  <c r="I30" i="174" s="1"/>
  <c r="H7" i="174"/>
  <c r="H30" i="174" s="1"/>
  <c r="G7" i="174"/>
  <c r="G30" i="174" s="1"/>
  <c r="E7" i="174"/>
  <c r="E30" i="174" s="1"/>
  <c r="D7" i="174"/>
  <c r="D30" i="174" s="1"/>
  <c r="C7" i="174"/>
  <c r="K7" i="175" l="1"/>
  <c r="L7" i="175"/>
  <c r="K19" i="175"/>
  <c r="L21" i="175"/>
  <c r="K12" i="175"/>
  <c r="J16" i="175"/>
  <c r="J30" i="175" s="1"/>
  <c r="L24" i="175"/>
  <c r="K29" i="175"/>
  <c r="K8" i="175"/>
  <c r="L10" i="175"/>
  <c r="L15" i="175"/>
  <c r="K18" i="175"/>
  <c r="K20" i="175"/>
  <c r="F16" i="175"/>
  <c r="F30" i="175" s="1"/>
  <c r="K17" i="175"/>
  <c r="K26" i="175"/>
  <c r="C30" i="175"/>
  <c r="F7" i="174"/>
  <c r="J7" i="174"/>
  <c r="J30" i="174" s="1"/>
  <c r="L30" i="175" l="1"/>
  <c r="K30" i="175"/>
  <c r="L16" i="175"/>
  <c r="K16" i="175"/>
  <c r="K7" i="174"/>
  <c r="F30" i="174"/>
  <c r="K30" i="174" s="1"/>
  <c r="C17" i="3" l="1"/>
  <c r="C5" i="64"/>
  <c r="C25" i="64" s="1"/>
  <c r="C8" i="64"/>
  <c r="E11" i="109"/>
  <c r="F19" i="160" l="1"/>
  <c r="E19" i="160"/>
  <c r="D19" i="160"/>
  <c r="C19" i="160"/>
  <c r="C18" i="160"/>
  <c r="C33" i="160" s="1"/>
  <c r="H28" i="160"/>
  <c r="H32" i="160"/>
  <c r="G31" i="160"/>
  <c r="H30" i="160"/>
  <c r="G29" i="160"/>
  <c r="H19" i="160" l="1"/>
  <c r="G19" i="160"/>
  <c r="C9" i="160"/>
  <c r="C20" i="146" l="1"/>
  <c r="D20" i="146" l="1"/>
  <c r="F33" i="133"/>
  <c r="F22" i="133"/>
  <c r="C107" i="162"/>
  <c r="F89" i="162"/>
  <c r="E89" i="162"/>
  <c r="D89" i="162"/>
  <c r="C89" i="162"/>
  <c r="H94" i="162"/>
  <c r="G94" i="162"/>
  <c r="D19" i="154"/>
  <c r="C19" i="154"/>
  <c r="C29" i="161"/>
  <c r="C44" i="161"/>
  <c r="H36" i="161" l="1"/>
  <c r="G36" i="161"/>
  <c r="H34" i="161"/>
  <c r="G34" i="161"/>
  <c r="H79" i="161"/>
  <c r="G79" i="161"/>
  <c r="H35" i="161"/>
  <c r="G35" i="161"/>
  <c r="G24" i="160"/>
  <c r="D44" i="161"/>
  <c r="E44" i="161"/>
  <c r="F44" i="161"/>
  <c r="K13" i="171"/>
  <c r="E28" i="23"/>
  <c r="E27" i="23"/>
  <c r="E24" i="23"/>
  <c r="E23" i="23"/>
  <c r="E20" i="23"/>
  <c r="E21" i="23"/>
  <c r="E19" i="23"/>
  <c r="E17" i="23"/>
  <c r="E12" i="23"/>
  <c r="E13" i="23"/>
  <c r="E14" i="23"/>
  <c r="E15" i="23"/>
  <c r="E11" i="23"/>
  <c r="E8" i="23"/>
  <c r="E9" i="23"/>
  <c r="E7" i="23"/>
  <c r="H109" i="162"/>
  <c r="H110" i="162"/>
  <c r="H111" i="162"/>
  <c r="H112" i="162"/>
  <c r="H113" i="162"/>
  <c r="H114" i="162"/>
  <c r="H115" i="162"/>
  <c r="H116" i="162"/>
  <c r="H117" i="162"/>
  <c r="H118" i="162"/>
  <c r="H119" i="162"/>
  <c r="H120" i="162"/>
  <c r="G109" i="162"/>
  <c r="G110" i="162"/>
  <c r="G111" i="162"/>
  <c r="G112" i="162"/>
  <c r="G113" i="162"/>
  <c r="G114" i="162"/>
  <c r="G115" i="162"/>
  <c r="G116" i="162"/>
  <c r="G117" i="162"/>
  <c r="G118" i="162"/>
  <c r="G119" i="162"/>
  <c r="G120" i="162"/>
  <c r="H99" i="162"/>
  <c r="H100" i="162"/>
  <c r="H101" i="162"/>
  <c r="H102" i="162"/>
  <c r="H103" i="162"/>
  <c r="H104" i="162"/>
  <c r="H105" i="162"/>
  <c r="H106" i="162"/>
  <c r="G99" i="162"/>
  <c r="G100" i="162"/>
  <c r="G101" i="162"/>
  <c r="G102" i="162"/>
  <c r="G103" i="162"/>
  <c r="G104" i="162"/>
  <c r="G105" i="162"/>
  <c r="G106" i="162"/>
  <c r="H77" i="162"/>
  <c r="H78" i="162"/>
  <c r="H79" i="162"/>
  <c r="H80" i="162"/>
  <c r="H81" i="162"/>
  <c r="H83" i="162"/>
  <c r="H84" i="162"/>
  <c r="H85" i="162"/>
  <c r="H86" i="162"/>
  <c r="H87" i="162"/>
  <c r="H88" i="162"/>
  <c r="H90" i="162"/>
  <c r="H91" i="162"/>
  <c r="H92" i="162"/>
  <c r="H93" i="162"/>
  <c r="G77" i="162"/>
  <c r="G78" i="162"/>
  <c r="G79" i="162"/>
  <c r="G80" i="162"/>
  <c r="G81" i="162"/>
  <c r="G83" i="162"/>
  <c r="G84" i="162"/>
  <c r="G85" i="162"/>
  <c r="G86" i="162"/>
  <c r="G87" i="162"/>
  <c r="G88" i="162"/>
  <c r="G90" i="162"/>
  <c r="G91" i="162"/>
  <c r="G92" i="162"/>
  <c r="G93" i="162"/>
  <c r="H70" i="162"/>
  <c r="H71" i="162"/>
  <c r="H72" i="162"/>
  <c r="H73" i="162"/>
  <c r="H74" i="162"/>
  <c r="G70" i="162"/>
  <c r="G71" i="162"/>
  <c r="G72" i="162"/>
  <c r="G73" i="162"/>
  <c r="G74" i="162"/>
  <c r="H52" i="162"/>
  <c r="H53" i="162"/>
  <c r="H54" i="162"/>
  <c r="H55" i="162"/>
  <c r="H56" i="162"/>
  <c r="H57" i="162"/>
  <c r="H58" i="162"/>
  <c r="H59" i="162"/>
  <c r="H60" i="162"/>
  <c r="H61" i="162"/>
  <c r="H62" i="162"/>
  <c r="H63" i="162"/>
  <c r="H64" i="162"/>
  <c r="H65" i="162"/>
  <c r="G52" i="162"/>
  <c r="G53" i="162"/>
  <c r="G54" i="162"/>
  <c r="G55" i="162"/>
  <c r="G56" i="162"/>
  <c r="G57" i="162"/>
  <c r="G58" i="162"/>
  <c r="G59" i="162"/>
  <c r="G60" i="162"/>
  <c r="G61" i="162"/>
  <c r="G62" i="162"/>
  <c r="G63" i="162"/>
  <c r="G64" i="162"/>
  <c r="G65" i="162"/>
  <c r="H44" i="162"/>
  <c r="H46" i="162"/>
  <c r="H47" i="162"/>
  <c r="H48" i="162"/>
  <c r="H49" i="162"/>
  <c r="G44" i="162"/>
  <c r="G46" i="162"/>
  <c r="G47" i="162"/>
  <c r="G48" i="162"/>
  <c r="G49" i="162"/>
  <c r="H36" i="162"/>
  <c r="H37" i="162"/>
  <c r="H38" i="162"/>
  <c r="H39" i="162"/>
  <c r="H40" i="162"/>
  <c r="H41" i="162"/>
  <c r="G36" i="162"/>
  <c r="G37" i="162"/>
  <c r="G38" i="162"/>
  <c r="G39" i="162"/>
  <c r="G40" i="162"/>
  <c r="G41" i="162"/>
  <c r="H29" i="162"/>
  <c r="H30" i="162"/>
  <c r="H31" i="162"/>
  <c r="H32" i="162"/>
  <c r="H33" i="162"/>
  <c r="G29" i="162"/>
  <c r="G30" i="162"/>
  <c r="G31" i="162"/>
  <c r="G32" i="162"/>
  <c r="G33" i="162"/>
  <c r="H8" i="162"/>
  <c r="H9" i="162"/>
  <c r="H10" i="162"/>
  <c r="H11" i="162"/>
  <c r="H12" i="162"/>
  <c r="H13" i="162"/>
  <c r="H14" i="162"/>
  <c r="H15" i="162"/>
  <c r="H16" i="162"/>
  <c r="H17" i="162"/>
  <c r="H18" i="162"/>
  <c r="H20" i="162"/>
  <c r="H21" i="162"/>
  <c r="H22" i="162"/>
  <c r="H23" i="162"/>
  <c r="H24" i="162"/>
  <c r="H25" i="162"/>
  <c r="G8" i="162"/>
  <c r="G9" i="162"/>
  <c r="G10" i="162"/>
  <c r="G11" i="162"/>
  <c r="G12" i="162"/>
  <c r="G13" i="162"/>
  <c r="G14" i="162"/>
  <c r="G15" i="162"/>
  <c r="G16" i="162"/>
  <c r="G17" i="162"/>
  <c r="G18" i="162"/>
  <c r="G20" i="162"/>
  <c r="G21" i="162"/>
  <c r="G22" i="162"/>
  <c r="G23" i="162"/>
  <c r="G24" i="162"/>
  <c r="G25" i="162"/>
  <c r="G7" i="162"/>
  <c r="H7" i="161"/>
  <c r="H8" i="161"/>
  <c r="H9" i="161"/>
  <c r="H10" i="161"/>
  <c r="H12" i="161"/>
  <c r="H13" i="161"/>
  <c r="H14" i="161"/>
  <c r="H15" i="161"/>
  <c r="H17" i="161"/>
  <c r="H18" i="161"/>
  <c r="H19" i="161"/>
  <c r="H20" i="161"/>
  <c r="H21" i="161"/>
  <c r="H22" i="161"/>
  <c r="H23" i="161"/>
  <c r="H24" i="161"/>
  <c r="H26" i="161"/>
  <c r="H27" i="161"/>
  <c r="H28" i="161"/>
  <c r="H30" i="161"/>
  <c r="H31" i="161"/>
  <c r="H32" i="161"/>
  <c r="H33" i="161"/>
  <c r="H37" i="161"/>
  <c r="H38" i="161"/>
  <c r="H39" i="161"/>
  <c r="H40" i="161"/>
  <c r="H41" i="161"/>
  <c r="H42" i="161"/>
  <c r="H43" i="161"/>
  <c r="H45" i="161"/>
  <c r="H46" i="161"/>
  <c r="H47" i="161"/>
  <c r="H48" i="161"/>
  <c r="H49" i="161"/>
  <c r="H50" i="161"/>
  <c r="H51" i="161"/>
  <c r="H52" i="161"/>
  <c r="H54" i="161"/>
  <c r="H55" i="161"/>
  <c r="H56" i="161"/>
  <c r="H57" i="161"/>
  <c r="H58" i="161"/>
  <c r="H59" i="161"/>
  <c r="H60" i="161"/>
  <c r="H61" i="161"/>
  <c r="H62" i="161"/>
  <c r="H63" i="161"/>
  <c r="H64" i="161"/>
  <c r="H65" i="161"/>
  <c r="H66" i="161"/>
  <c r="H67" i="161"/>
  <c r="H68" i="161"/>
  <c r="H76" i="161"/>
  <c r="H77" i="161"/>
  <c r="H78" i="161"/>
  <c r="H80" i="161"/>
  <c r="H81" i="161"/>
  <c r="H82" i="161"/>
  <c r="H84" i="161"/>
  <c r="H85" i="161"/>
  <c r="H86" i="161"/>
  <c r="H87" i="161"/>
  <c r="H88" i="161"/>
  <c r="H89" i="161"/>
  <c r="H90" i="161"/>
  <c r="H91" i="161"/>
  <c r="H92" i="161"/>
  <c r="H94" i="161"/>
  <c r="H95" i="161"/>
  <c r="H96" i="161"/>
  <c r="H97" i="161"/>
  <c r="H98" i="161"/>
  <c r="H99" i="161"/>
  <c r="H100" i="161"/>
  <c r="H101" i="161"/>
  <c r="H102" i="161"/>
  <c r="H103" i="161"/>
  <c r="G10" i="161"/>
  <c r="G12" i="161"/>
  <c r="G13" i="161"/>
  <c r="G14" i="161"/>
  <c r="G15" i="161"/>
  <c r="G17" i="161"/>
  <c r="G18" i="161"/>
  <c r="G19" i="161"/>
  <c r="G20" i="161"/>
  <c r="G21" i="161"/>
  <c r="G22" i="161"/>
  <c r="G23" i="161"/>
  <c r="G24" i="161"/>
  <c r="G26" i="161"/>
  <c r="G27" i="161"/>
  <c r="G28" i="161"/>
  <c r="G30" i="161"/>
  <c r="G31" i="161"/>
  <c r="G32" i="161"/>
  <c r="G33" i="161"/>
  <c r="G37" i="161"/>
  <c r="G38" i="161"/>
  <c r="G39" i="161"/>
  <c r="G40" i="161"/>
  <c r="G41" i="161"/>
  <c r="G42" i="161"/>
  <c r="G43" i="161"/>
  <c r="G45" i="161"/>
  <c r="G46" i="161"/>
  <c r="G47" i="161"/>
  <c r="G48" i="161"/>
  <c r="G49" i="161"/>
  <c r="G50" i="161"/>
  <c r="G51" i="161"/>
  <c r="G52" i="161"/>
  <c r="G54" i="161"/>
  <c r="G55" i="161"/>
  <c r="G56" i="161"/>
  <c r="G57" i="161"/>
  <c r="G58" i="161"/>
  <c r="G59" i="161"/>
  <c r="G60" i="161"/>
  <c r="G61" i="161"/>
  <c r="G62" i="161"/>
  <c r="G63" i="161"/>
  <c r="G64" i="161"/>
  <c r="G65" i="161"/>
  <c r="G66" i="161"/>
  <c r="G67" i="161"/>
  <c r="G68" i="161"/>
  <c r="G70" i="161"/>
  <c r="G71" i="161"/>
  <c r="G72" i="161"/>
  <c r="G73" i="161"/>
  <c r="G74" i="161"/>
  <c r="G75" i="161"/>
  <c r="G76" i="161"/>
  <c r="G77" i="161"/>
  <c r="G78" i="161"/>
  <c r="G80" i="161"/>
  <c r="G81" i="161"/>
  <c r="G82" i="161"/>
  <c r="G84" i="161"/>
  <c r="G85" i="161"/>
  <c r="G86" i="161"/>
  <c r="G87" i="161"/>
  <c r="G88" i="161"/>
  <c r="G89" i="161"/>
  <c r="G90" i="161"/>
  <c r="G91" i="161"/>
  <c r="G92" i="161"/>
  <c r="G94" i="161"/>
  <c r="G95" i="161"/>
  <c r="G96" i="161"/>
  <c r="G97" i="161"/>
  <c r="G98" i="161"/>
  <c r="G99" i="161"/>
  <c r="G100" i="161"/>
  <c r="G101" i="161"/>
  <c r="G102" i="161"/>
  <c r="G103" i="161"/>
  <c r="D5" i="23"/>
  <c r="D42" i="162"/>
  <c r="E42" i="162"/>
  <c r="F42" i="162"/>
  <c r="C42" i="162"/>
  <c r="D45" i="162"/>
  <c r="E45" i="162"/>
  <c r="F45" i="162"/>
  <c r="C45" i="162"/>
  <c r="H45" i="162" l="1"/>
  <c r="G45" i="162"/>
  <c r="H44" i="161"/>
  <c r="G44" i="161"/>
  <c r="D69" i="161"/>
  <c r="E69" i="161"/>
  <c r="F69" i="161"/>
  <c r="C69" i="161"/>
  <c r="D83" i="161"/>
  <c r="E83" i="161"/>
  <c r="F83" i="161"/>
  <c r="C83" i="161"/>
  <c r="H83" i="161" l="1"/>
  <c r="H69" i="161"/>
  <c r="G69" i="161"/>
  <c r="G83" i="161"/>
  <c r="D16" i="161"/>
  <c r="E16" i="161"/>
  <c r="F16" i="161"/>
  <c r="H16" i="161" s="1"/>
  <c r="C16" i="161"/>
  <c r="G16" i="161" l="1"/>
  <c r="E9" i="61"/>
  <c r="I13" i="171"/>
  <c r="D26" i="23"/>
  <c r="E26" i="23" s="1"/>
  <c r="C26" i="23"/>
  <c r="C22" i="23"/>
  <c r="E22" i="23" s="1"/>
  <c r="D22" i="23"/>
  <c r="D16" i="23"/>
  <c r="D25" i="23"/>
  <c r="D18" i="23"/>
  <c r="D10" i="23"/>
  <c r="D6" i="23"/>
  <c r="D29" i="23" l="1"/>
  <c r="C6" i="23" l="1"/>
  <c r="E6" i="23" s="1"/>
  <c r="F97" i="162" l="1"/>
  <c r="F95" i="162" s="1"/>
  <c r="E97" i="162"/>
  <c r="E95" i="162" s="1"/>
  <c r="D97" i="162"/>
  <c r="D95" i="162" s="1"/>
  <c r="C97" i="162"/>
  <c r="C95" i="162" s="1"/>
  <c r="H89" i="162"/>
  <c r="D82" i="162"/>
  <c r="E82" i="162"/>
  <c r="F82" i="162"/>
  <c r="H82" i="162" s="1"/>
  <c r="C82" i="162"/>
  <c r="D27" i="162"/>
  <c r="E27" i="162"/>
  <c r="F27" i="162"/>
  <c r="C27" i="162"/>
  <c r="D93" i="161"/>
  <c r="E93" i="161"/>
  <c r="F93" i="161"/>
  <c r="D53" i="161"/>
  <c r="E53" i="161"/>
  <c r="F53" i="161"/>
  <c r="D29" i="161"/>
  <c r="E29" i="161"/>
  <c r="F29" i="161"/>
  <c r="D25" i="161"/>
  <c r="E25" i="161"/>
  <c r="F25" i="161"/>
  <c r="D11" i="161"/>
  <c r="E11" i="161"/>
  <c r="F11" i="161"/>
  <c r="F104" i="161" s="1"/>
  <c r="D6" i="161"/>
  <c r="E6" i="161"/>
  <c r="F6" i="161"/>
  <c r="C93" i="161"/>
  <c r="E104" i="161" l="1"/>
  <c r="D104" i="161"/>
  <c r="H11" i="161"/>
  <c r="G89" i="162"/>
  <c r="G82" i="162"/>
  <c r="H25" i="161"/>
  <c r="H53" i="161"/>
  <c r="H93" i="161"/>
  <c r="G93" i="161"/>
  <c r="H29" i="161"/>
  <c r="D21" i="146"/>
  <c r="C21" i="146"/>
  <c r="C12" i="146"/>
  <c r="D17" i="146"/>
  <c r="C17" i="146"/>
  <c r="D6" i="146"/>
  <c r="C6" i="146"/>
  <c r="A6" i="146"/>
  <c r="A7" i="146" s="1"/>
  <c r="A8" i="146" s="1"/>
  <c r="A9" i="146" s="1"/>
  <c r="A10" i="146" s="1"/>
  <c r="A11" i="146" s="1"/>
  <c r="A12" i="146" s="1"/>
  <c r="A13" i="146" s="1"/>
  <c r="A15" i="146" s="1"/>
  <c r="A16" i="146" s="1"/>
  <c r="A17" i="146" s="1"/>
  <c r="A18" i="146" s="1"/>
  <c r="A19" i="146" s="1"/>
  <c r="A20" i="146" s="1"/>
  <c r="A21" i="146" s="1"/>
  <c r="H104" i="161" l="1"/>
  <c r="D10" i="146"/>
  <c r="D12" i="146" s="1"/>
  <c r="D9" i="146" s="1"/>
  <c r="C9" i="146"/>
  <c r="C5" i="146" s="1"/>
  <c r="C16" i="146" s="1"/>
  <c r="D5" i="146" l="1"/>
  <c r="D16" i="146" s="1"/>
  <c r="C11" i="161"/>
  <c r="G11" i="161" l="1"/>
  <c r="D68" i="162"/>
  <c r="D66" i="162" s="1"/>
  <c r="E68" i="162"/>
  <c r="E66" i="162" s="1"/>
  <c r="F68" i="162"/>
  <c r="F66" i="162" s="1"/>
  <c r="C5" i="154" l="1"/>
  <c r="G29" i="161"/>
  <c r="D5" i="154" l="1"/>
  <c r="C68" i="162" l="1"/>
  <c r="C66" i="162" s="1"/>
  <c r="H7" i="145" l="1"/>
  <c r="E15" i="172" l="1"/>
  <c r="C15" i="172"/>
  <c r="E12" i="172"/>
  <c r="C12" i="172"/>
  <c r="M13" i="171"/>
  <c r="G13" i="171"/>
  <c r="E13" i="171"/>
  <c r="C13" i="171"/>
  <c r="C11" i="164" l="1"/>
  <c r="E11" i="164" l="1"/>
  <c r="A7" i="164"/>
  <c r="A8" i="164" s="1"/>
  <c r="A9" i="164" s="1"/>
  <c r="A10" i="164" s="1"/>
  <c r="E12" i="109"/>
  <c r="C12" i="109"/>
  <c r="C11" i="109"/>
  <c r="A7" i="109"/>
  <c r="A8" i="109" s="1"/>
  <c r="A9" i="109" s="1"/>
  <c r="A10" i="109" s="1"/>
  <c r="E7" i="170" l="1"/>
  <c r="H7" i="170" s="1"/>
  <c r="E8" i="170"/>
  <c r="H8" i="170" s="1"/>
  <c r="K8" i="170" s="1"/>
  <c r="E9" i="170"/>
  <c r="H9" i="170" s="1"/>
  <c r="K9" i="170" s="1"/>
  <c r="E10" i="170"/>
  <c r="H10" i="170" s="1"/>
  <c r="K10" i="170" s="1"/>
  <c r="E11" i="170"/>
  <c r="H11" i="170" s="1"/>
  <c r="K11" i="170" s="1"/>
  <c r="K6" i="170"/>
  <c r="K7" i="170" l="1"/>
  <c r="H12" i="170"/>
  <c r="F12" i="170"/>
  <c r="G12" i="170"/>
  <c r="I12" i="170"/>
  <c r="J12" i="170"/>
  <c r="D12" i="170"/>
  <c r="C12" i="170" l="1"/>
  <c r="E12" i="170" s="1"/>
  <c r="K12" i="170" s="1"/>
  <c r="A7" i="170"/>
  <c r="A8" i="170" s="1"/>
  <c r="C27" i="154" l="1"/>
  <c r="E18" i="166" l="1"/>
  <c r="E17" i="166"/>
  <c r="E5" i="168" l="1"/>
  <c r="D16" i="166" l="1"/>
  <c r="D13" i="166"/>
  <c r="C13" i="166"/>
  <c r="E14" i="166"/>
  <c r="E15" i="166"/>
  <c r="D10" i="166" l="1"/>
  <c r="C10" i="166"/>
  <c r="E9" i="166"/>
  <c r="E6" i="166"/>
  <c r="D7" i="166"/>
  <c r="C7" i="166"/>
  <c r="C11" i="166" l="1"/>
  <c r="C16" i="166"/>
  <c r="E8" i="166"/>
  <c r="E7" i="166"/>
  <c r="A6" i="166"/>
  <c r="A7" i="166" s="1"/>
  <c r="A8" i="166" s="1"/>
  <c r="A9" i="166" s="1"/>
  <c r="E5" i="166"/>
  <c r="E16" i="166" l="1"/>
  <c r="E13" i="166"/>
  <c r="D12" i="166"/>
  <c r="E10" i="166"/>
  <c r="C12" i="166" l="1"/>
  <c r="D22" i="166"/>
  <c r="E11" i="166"/>
  <c r="E12" i="166" l="1"/>
  <c r="C22" i="166"/>
  <c r="E22" i="166"/>
  <c r="F19" i="145" l="1"/>
  <c r="I7" i="97" l="1"/>
  <c r="H7" i="97"/>
  <c r="H108" i="162" l="1"/>
  <c r="G108" i="162"/>
  <c r="F107" i="162"/>
  <c r="E107" i="162"/>
  <c r="D107" i="162"/>
  <c r="H98" i="162"/>
  <c r="G98" i="162"/>
  <c r="H96" i="162"/>
  <c r="G96" i="162"/>
  <c r="H76" i="162"/>
  <c r="G76" i="162"/>
  <c r="F75" i="162"/>
  <c r="E75" i="162"/>
  <c r="D75" i="162"/>
  <c r="C75" i="162"/>
  <c r="H69" i="162"/>
  <c r="G69" i="162"/>
  <c r="H67" i="162"/>
  <c r="G67" i="162"/>
  <c r="H51" i="162"/>
  <c r="G51" i="162"/>
  <c r="F50" i="162"/>
  <c r="E50" i="162"/>
  <c r="D50" i="162"/>
  <c r="C50" i="162"/>
  <c r="H43" i="162"/>
  <c r="G43" i="162"/>
  <c r="H35" i="162"/>
  <c r="G35" i="162"/>
  <c r="F34" i="162"/>
  <c r="E34" i="162"/>
  <c r="D34" i="162"/>
  <c r="C34" i="162"/>
  <c r="H28" i="162"/>
  <c r="G28" i="162"/>
  <c r="F19" i="162"/>
  <c r="E19" i="162"/>
  <c r="D19" i="162"/>
  <c r="C19" i="162"/>
  <c r="H7" i="162"/>
  <c r="F6" i="162"/>
  <c r="E6" i="162"/>
  <c r="D6" i="162"/>
  <c r="C6" i="162"/>
  <c r="G19" i="162" l="1"/>
  <c r="H19" i="162"/>
  <c r="E121" i="162"/>
  <c r="C121" i="162"/>
  <c r="D121" i="162"/>
  <c r="F121" i="162"/>
  <c r="H66" i="162"/>
  <c r="H42" i="162"/>
  <c r="H68" i="162"/>
  <c r="G68" i="162"/>
  <c r="G34" i="162"/>
  <c r="H6" i="162"/>
  <c r="G6" i="162"/>
  <c r="H34" i="162"/>
  <c r="H97" i="162"/>
  <c r="G42" i="162"/>
  <c r="G75" i="162"/>
  <c r="H95" i="162"/>
  <c r="G27" i="162"/>
  <c r="G50" i="162"/>
  <c r="H75" i="162"/>
  <c r="H27" i="162"/>
  <c r="H50" i="162"/>
  <c r="G66" i="162"/>
  <c r="H107" i="162"/>
  <c r="G107" i="162"/>
  <c r="G95" i="162"/>
  <c r="G97" i="162"/>
  <c r="C53" i="161"/>
  <c r="G53" i="161" s="1"/>
  <c r="C25" i="161"/>
  <c r="G9" i="161"/>
  <c r="G8" i="161"/>
  <c r="G7" i="161"/>
  <c r="C6" i="161"/>
  <c r="G25" i="161" l="1"/>
  <c r="C104" i="161"/>
  <c r="G104" i="161" s="1"/>
  <c r="G121" i="162"/>
  <c r="D122" i="162"/>
  <c r="G6" i="161"/>
  <c r="H6" i="161"/>
  <c r="F122" i="162" l="1"/>
  <c r="F105" i="161"/>
  <c r="H121" i="162"/>
  <c r="D105" i="161"/>
  <c r="H26" i="160" l="1"/>
  <c r="G27" i="160"/>
  <c r="G26" i="160"/>
  <c r="F26" i="160"/>
  <c r="E26" i="160"/>
  <c r="D26" i="160"/>
  <c r="C26" i="160"/>
  <c r="H25" i="160"/>
  <c r="H23" i="160" s="1"/>
  <c r="G23" i="160"/>
  <c r="F23" i="160"/>
  <c r="E23" i="160"/>
  <c r="D23" i="160"/>
  <c r="C23" i="160"/>
  <c r="H22" i="160"/>
  <c r="H20" i="160" s="1"/>
  <c r="G21" i="160"/>
  <c r="G20" i="160" s="1"/>
  <c r="F20" i="160"/>
  <c r="E20" i="160"/>
  <c r="D20" i="160"/>
  <c r="C20" i="160"/>
  <c r="H17" i="160"/>
  <c r="G16" i="160"/>
  <c r="F15" i="160"/>
  <c r="E15" i="160"/>
  <c r="D15" i="160"/>
  <c r="C15" i="160"/>
  <c r="H14" i="160"/>
  <c r="G13" i="160"/>
  <c r="F12" i="160"/>
  <c r="E12" i="160"/>
  <c r="D12" i="160"/>
  <c r="C12" i="160"/>
  <c r="H11" i="160"/>
  <c r="G10" i="160"/>
  <c r="F9" i="160"/>
  <c r="E9" i="160"/>
  <c r="D9" i="160"/>
  <c r="H8" i="160"/>
  <c r="A8" i="160"/>
  <c r="A9" i="160" s="1"/>
  <c r="A10" i="160" s="1"/>
  <c r="A11" i="160" s="1"/>
  <c r="G7" i="160"/>
  <c r="G9" i="160" l="1"/>
  <c r="D18" i="160"/>
  <c r="D33" i="160" s="1"/>
  <c r="F18" i="160"/>
  <c r="F33" i="160" s="1"/>
  <c r="E18" i="160"/>
  <c r="E33" i="160" s="1"/>
  <c r="H12" i="160"/>
  <c r="H9" i="160"/>
  <c r="G12" i="160"/>
  <c r="G6" i="160"/>
  <c r="H6" i="160"/>
  <c r="G15" i="160"/>
  <c r="H15" i="160"/>
  <c r="H18" i="160" l="1"/>
  <c r="H33" i="160" s="1"/>
  <c r="G18" i="160"/>
  <c r="G33" i="160" s="1"/>
  <c r="C14" i="116" l="1"/>
  <c r="H19" i="145"/>
  <c r="I16" i="91"/>
  <c r="D10" i="91"/>
  <c r="D23" i="91" s="1"/>
  <c r="E10" i="91"/>
  <c r="E23" i="91" s="1"/>
  <c r="F10" i="91"/>
  <c r="F23" i="91" s="1"/>
  <c r="G10" i="91"/>
  <c r="G23" i="91" s="1"/>
  <c r="H10" i="91"/>
  <c r="H23" i="91" s="1"/>
  <c r="I11" i="91"/>
  <c r="I12" i="91"/>
  <c r="I13" i="91"/>
  <c r="I14" i="91"/>
  <c r="I15" i="91"/>
  <c r="C10" i="91"/>
  <c r="C23" i="91" s="1"/>
  <c r="D22" i="144"/>
  <c r="E22" i="144"/>
  <c r="F22" i="144"/>
  <c r="C22" i="144"/>
  <c r="I22" i="91"/>
  <c r="E6" i="159"/>
  <c r="D7" i="159"/>
  <c r="C7" i="159"/>
  <c r="E5" i="159"/>
  <c r="F6" i="157"/>
  <c r="F9" i="157" s="1"/>
  <c r="D19" i="144"/>
  <c r="E19" i="144"/>
  <c r="F19" i="144"/>
  <c r="D16" i="144"/>
  <c r="E16" i="144"/>
  <c r="F16" i="144"/>
  <c r="E13" i="144"/>
  <c r="F13" i="144"/>
  <c r="D10" i="144"/>
  <c r="E10" i="144"/>
  <c r="E7" i="144"/>
  <c r="F10" i="144"/>
  <c r="D7" i="144"/>
  <c r="F7" i="144"/>
  <c r="M6" i="97"/>
  <c r="C10" i="23"/>
  <c r="E10" i="23" s="1"/>
  <c r="C7" i="144"/>
  <c r="C10" i="144"/>
  <c r="C16" i="144"/>
  <c r="C19" i="144"/>
  <c r="C9" i="157"/>
  <c r="E6" i="157" s="1"/>
  <c r="E9" i="157" s="1"/>
  <c r="D27" i="154"/>
  <c r="D13" i="3"/>
  <c r="D17" i="3"/>
  <c r="F42" i="133"/>
  <c r="F41" i="133"/>
  <c r="N15" i="145"/>
  <c r="M15" i="145"/>
  <c r="M18" i="145"/>
  <c r="N18" i="145"/>
  <c r="N16" i="145"/>
  <c r="M16" i="145"/>
  <c r="N12" i="145"/>
  <c r="M12" i="145"/>
  <c r="N11" i="145"/>
  <c r="M11" i="145"/>
  <c r="M8" i="145"/>
  <c r="N8" i="145"/>
  <c r="M6" i="145"/>
  <c r="G7" i="145"/>
  <c r="G17" i="145" s="1"/>
  <c r="H6" i="145" s="1"/>
  <c r="N14" i="145"/>
  <c r="M14" i="145"/>
  <c r="N13" i="145"/>
  <c r="M13" i="145"/>
  <c r="N10" i="145"/>
  <c r="M10" i="145"/>
  <c r="N9" i="145"/>
  <c r="M9" i="145"/>
  <c r="L7" i="145"/>
  <c r="K7" i="145"/>
  <c r="K17" i="145" s="1"/>
  <c r="L6" i="145" s="1"/>
  <c r="J7" i="145"/>
  <c r="I7" i="145"/>
  <c r="F7" i="145"/>
  <c r="E7" i="145"/>
  <c r="E17" i="145" s="1"/>
  <c r="F6" i="145" s="1"/>
  <c r="D7" i="145"/>
  <c r="C7" i="145"/>
  <c r="C17" i="145" s="1"/>
  <c r="D6" i="145" s="1"/>
  <c r="I21" i="91"/>
  <c r="I20" i="91"/>
  <c r="I19" i="91"/>
  <c r="I18" i="91"/>
  <c r="I17" i="91"/>
  <c r="I9" i="91"/>
  <c r="I8" i="91"/>
  <c r="I6" i="91"/>
  <c r="G6" i="97"/>
  <c r="F5" i="134"/>
  <c r="F6" i="134"/>
  <c r="F7" i="134"/>
  <c r="F8" i="134"/>
  <c r="F9" i="134"/>
  <c r="F10" i="134"/>
  <c r="F11" i="134"/>
  <c r="F12" i="134"/>
  <c r="F13" i="134"/>
  <c r="F14" i="134"/>
  <c r="F15" i="134"/>
  <c r="F16" i="134"/>
  <c r="F17" i="134"/>
  <c r="F18" i="134"/>
  <c r="F19" i="134"/>
  <c r="F20" i="134"/>
  <c r="F21" i="134"/>
  <c r="F22" i="134"/>
  <c r="F23" i="134"/>
  <c r="F24" i="134"/>
  <c r="F25" i="134"/>
  <c r="F26" i="134"/>
  <c r="F27" i="134"/>
  <c r="F28" i="134"/>
  <c r="F29" i="134"/>
  <c r="F30" i="134"/>
  <c r="F31" i="134"/>
  <c r="F32" i="134"/>
  <c r="F34" i="134"/>
  <c r="F35" i="134"/>
  <c r="F36" i="134"/>
  <c r="F38" i="134"/>
  <c r="F39" i="134"/>
  <c r="F41" i="134"/>
  <c r="D42" i="134"/>
  <c r="E42" i="134"/>
  <c r="F5" i="133"/>
  <c r="F6" i="133"/>
  <c r="F7" i="133"/>
  <c r="F8" i="133"/>
  <c r="F9" i="133"/>
  <c r="F10" i="133"/>
  <c r="F11" i="133"/>
  <c r="F12" i="133"/>
  <c r="F13" i="133"/>
  <c r="F14" i="133"/>
  <c r="F15" i="133"/>
  <c r="F16" i="133"/>
  <c r="F17" i="133"/>
  <c r="F18" i="133"/>
  <c r="F19" i="133"/>
  <c r="F20" i="133"/>
  <c r="F21" i="133"/>
  <c r="F23" i="133"/>
  <c r="F24" i="133"/>
  <c r="F25" i="133"/>
  <c r="F26" i="133"/>
  <c r="F27" i="133"/>
  <c r="F28" i="133"/>
  <c r="F29" i="133"/>
  <c r="F30" i="133"/>
  <c r="F31" i="133"/>
  <c r="F32" i="133"/>
  <c r="F34" i="133"/>
  <c r="F35" i="133"/>
  <c r="F36" i="133"/>
  <c r="F38" i="133"/>
  <c r="D39" i="133"/>
  <c r="E39" i="133"/>
  <c r="C6" i="61"/>
  <c r="D6" i="61"/>
  <c r="A7" i="61"/>
  <c r="A8" i="61" s="1"/>
  <c r="A9" i="61" s="1"/>
  <c r="A10" i="61" s="1"/>
  <c r="E7" i="61"/>
  <c r="E8" i="61"/>
  <c r="E10" i="61"/>
  <c r="E12" i="61"/>
  <c r="E13" i="61"/>
  <c r="C15" i="61"/>
  <c r="D15" i="61"/>
  <c r="E16" i="61"/>
  <c r="A7" i="90"/>
  <c r="A8" i="90" s="1"/>
  <c r="A9" i="90" s="1"/>
  <c r="A10" i="90" s="1"/>
  <c r="A11" i="90" s="1"/>
  <c r="A12" i="90" s="1"/>
  <c r="A13" i="90" s="1"/>
  <c r="A14" i="90" s="1"/>
  <c r="A15" i="90" s="1"/>
  <c r="A17" i="90" s="1"/>
  <c r="A18" i="90" s="1"/>
  <c r="A19" i="90" s="1"/>
  <c r="A20" i="90" s="1"/>
  <c r="C7" i="90"/>
  <c r="D7" i="90"/>
  <c r="D14" i="90" s="1"/>
  <c r="D20" i="90" s="1"/>
  <c r="A7" i="116"/>
  <c r="E8" i="116"/>
  <c r="C18" i="116" s="1"/>
  <c r="F8" i="116"/>
  <c r="D18" i="116" s="1"/>
  <c r="A9" i="116"/>
  <c r="A10" i="116" s="1"/>
  <c r="A11" i="116" s="1"/>
  <c r="A12" i="116" s="1"/>
  <c r="A13" i="116" s="1"/>
  <c r="A14" i="116" s="1"/>
  <c r="A15" i="116" s="1"/>
  <c r="A16" i="116" s="1"/>
  <c r="A17" i="116" s="1"/>
  <c r="A18" i="116" s="1"/>
  <c r="C13" i="116"/>
  <c r="D13" i="116"/>
  <c r="D14" i="116"/>
  <c r="C5" i="3"/>
  <c r="D5" i="3"/>
  <c r="E6" i="3"/>
  <c r="E7" i="3"/>
  <c r="E8" i="3"/>
  <c r="C9" i="3"/>
  <c r="D9" i="3"/>
  <c r="E10" i="3"/>
  <c r="E11" i="3"/>
  <c r="E12" i="3"/>
  <c r="C13" i="3"/>
  <c r="E14" i="3"/>
  <c r="E15" i="3"/>
  <c r="E16" i="3"/>
  <c r="E18" i="3"/>
  <c r="E19" i="3"/>
  <c r="E20" i="3"/>
  <c r="C5" i="23"/>
  <c r="C16" i="23"/>
  <c r="E16" i="23" s="1"/>
  <c r="C18" i="23"/>
  <c r="E18" i="23" s="1"/>
  <c r="E6" i="144" l="1"/>
  <c r="E7" i="159"/>
  <c r="E6" i="61"/>
  <c r="C25" i="23"/>
  <c r="E5" i="23"/>
  <c r="D21" i="3"/>
  <c r="E13" i="3"/>
  <c r="C17" i="116"/>
  <c r="H17" i="145"/>
  <c r="E9" i="3"/>
  <c r="E17" i="3"/>
  <c r="C14" i="90"/>
  <c r="C20" i="90" s="1"/>
  <c r="D17" i="116"/>
  <c r="D40" i="133"/>
  <c r="D43" i="133" s="1"/>
  <c r="D19" i="61"/>
  <c r="E15" i="61"/>
  <c r="I10" i="91"/>
  <c r="D17" i="145"/>
  <c r="E40" i="133"/>
  <c r="E43" i="133" s="1"/>
  <c r="F39" i="133"/>
  <c r="L17" i="145"/>
  <c r="F42" i="134"/>
  <c r="C21" i="3"/>
  <c r="E21" i="3" s="1"/>
  <c r="F17" i="145"/>
  <c r="I23" i="91"/>
  <c r="E5" i="3"/>
  <c r="F6" i="144"/>
  <c r="N7" i="145"/>
  <c r="D6" i="144"/>
  <c r="M7" i="145"/>
  <c r="C6" i="144"/>
  <c r="C19" i="61"/>
  <c r="I17" i="145"/>
  <c r="M17" i="145" s="1"/>
  <c r="E19" i="61" l="1"/>
  <c r="C29" i="23"/>
  <c r="E25" i="23"/>
  <c r="E29" i="23" s="1"/>
  <c r="F43" i="133"/>
  <c r="F40" i="133"/>
  <c r="J6" i="145"/>
  <c r="N6" i="145" s="1"/>
  <c r="J17" i="145" l="1"/>
  <c r="N17" i="145" s="1"/>
</calcChain>
</file>

<file path=xl/sharedStrings.xml><?xml version="1.0" encoding="utf-8"?>
<sst xmlns="http://schemas.openxmlformats.org/spreadsheetml/2006/main" count="2149" uniqueCount="1438">
  <si>
    <t>Tabuľka 9</t>
  </si>
  <si>
    <t>Tabuľka 10</t>
  </si>
  <si>
    <t>Tabuľka 11</t>
  </si>
  <si>
    <t>Tabuľka 12</t>
  </si>
  <si>
    <t>Tabuľka 13</t>
  </si>
  <si>
    <t>Tabuľka 16</t>
  </si>
  <si>
    <t>Tabuľka 18</t>
  </si>
  <si>
    <t>Tabuľka 19</t>
  </si>
  <si>
    <t>Tabuľka 20</t>
  </si>
  <si>
    <t>Tabuľka 21</t>
  </si>
  <si>
    <t xml:space="preserve">pozn.1): rozdiel medzi údajom, vykazovaným v stĺpci T6_R18_SH a údajom v T5_R56_(SC+SD) uviesť v komentári  </t>
  </si>
  <si>
    <t>Vysvetlivky</t>
  </si>
  <si>
    <t xml:space="preserve">      - dohody o vykonaní práce - externí účitelia (účet 521 009)</t>
  </si>
  <si>
    <t xml:space="preserve"> - Podprogram 05T 08 </t>
  </si>
  <si>
    <t>T5_V1</t>
  </si>
  <si>
    <t>T7_V1</t>
  </si>
  <si>
    <t>T9_V1</t>
  </si>
  <si>
    <t>T11_V1</t>
  </si>
  <si>
    <t>T12_V1</t>
  </si>
  <si>
    <t xml:space="preserve">- tvorba fondu z výnosov zo školného </t>
  </si>
  <si>
    <r>
      <t>Stav fondu k 31.12. kalendárneho roku</t>
    </r>
    <r>
      <rPr>
        <sz val="12"/>
        <rFont val="Times New Roman"/>
        <family val="1"/>
      </rPr>
      <t xml:space="preserve"> [R1+R2-R11]</t>
    </r>
  </si>
  <si>
    <t>T3_V1</t>
  </si>
  <si>
    <t xml:space="preserve">Ostatné sociálne poistenia (účet 525) </t>
  </si>
  <si>
    <t>C=A+B</t>
  </si>
  <si>
    <t>E=C-A</t>
  </si>
  <si>
    <t>F=D-B</t>
  </si>
  <si>
    <t>E=A+C</t>
  </si>
  <si>
    <t>F=B+D</t>
  </si>
  <si>
    <t>T2_R5</t>
  </si>
  <si>
    <t>T13_R13</t>
  </si>
  <si>
    <t>T20_V1</t>
  </si>
  <si>
    <t>Náklady na štipendiá</t>
  </si>
  <si>
    <t>SPOL_3</t>
  </si>
  <si>
    <t>SPOL_4</t>
  </si>
  <si>
    <t>SPOL_5</t>
  </si>
  <si>
    <t>Tento riadok udáva celkový objem finančných prostriedkov na bankových účtoch v Štátnej pokladnici.</t>
  </si>
  <si>
    <t>T13_V3</t>
  </si>
  <si>
    <t>T13_V5</t>
  </si>
  <si>
    <t>T13_V4</t>
  </si>
  <si>
    <t>T13_V6</t>
  </si>
  <si>
    <t>Kontrola</t>
  </si>
  <si>
    <t>Poznámky</t>
  </si>
  <si>
    <t xml:space="preserve">  - poskytnuté jednorázovo</t>
  </si>
  <si>
    <r>
      <t>Zdroje na obstaranie a technické zhodnotenie majetku  z fondu reprodukcie</t>
    </r>
    <r>
      <rPr>
        <sz val="12"/>
        <rFont val="Times New Roman"/>
        <family val="1"/>
      </rPr>
      <t xml:space="preserve"> [R1+R2]</t>
    </r>
  </si>
  <si>
    <t>- nákup softvéru</t>
  </si>
  <si>
    <t>- študentské jedálne</t>
  </si>
  <si>
    <t>- ostatný predaný tovar</t>
  </si>
  <si>
    <t xml:space="preserve">Odborní zamestnanci </t>
  </si>
  <si>
    <t>Prevádzkoví zamestnanci okrem zamestnancov študentských domovov a jedální</t>
  </si>
  <si>
    <t>Zamestnanci študentských domovov</t>
  </si>
  <si>
    <t>Zamestnanci študentských jedální</t>
  </si>
  <si>
    <t>- na oblasť IT</t>
  </si>
  <si>
    <t>T2_R1</t>
  </si>
  <si>
    <t>Tabuľka 17</t>
  </si>
  <si>
    <t>T13_SG(SH)</t>
  </si>
  <si>
    <t>V stĺpci G uvedie vysoká škola objem nákladov na mzdy krytých z iných zdrojov ako je štátny rozpočet.</t>
  </si>
  <si>
    <t>T9_R2</t>
  </si>
  <si>
    <t>z EÚ</t>
  </si>
  <si>
    <r>
      <t xml:space="preserve">Niektoré polia tabuliek sa počítajú alebo inak odvodzujú z iných polí. Tieto polia sú označené </t>
    </r>
    <r>
      <rPr>
        <b/>
        <sz val="12"/>
        <rFont val="Times New Roman"/>
        <family val="1"/>
        <charset val="238"/>
      </rPr>
      <t xml:space="preserve">žltou farbou </t>
    </r>
    <r>
      <rPr>
        <sz val="12"/>
        <rFont val="Times New Roman"/>
        <family val="1"/>
        <charset val="238"/>
      </rPr>
      <t xml:space="preserve">a vysoká škola </t>
    </r>
    <r>
      <rPr>
        <b/>
        <sz val="12"/>
        <rFont val="Times New Roman"/>
        <family val="1"/>
        <charset val="238"/>
      </rPr>
      <t>ich nevyplňuje. Polia, ktoré je potrebné vyplniť, sú označené zelenou farbou. Polia, v ktorých nemôže byť žiadny údaj, sú označené X.</t>
    </r>
  </si>
  <si>
    <t>T16_V2</t>
  </si>
  <si>
    <r>
      <t>Dotácie z rozpočtov obcí a z rozpočtov vyšších územných celkov</t>
    </r>
    <r>
      <rPr>
        <sz val="12"/>
        <rFont val="Times New Roman"/>
        <family val="1"/>
      </rPr>
      <t xml:space="preserve"> [SUM(R2a:R2...)]</t>
    </r>
  </si>
  <si>
    <t>Prostriedky zo zahraničných projektov na budúce aktivity</t>
  </si>
  <si>
    <t>finančné fondy</t>
  </si>
  <si>
    <t>stav bankových účtov</t>
  </si>
  <si>
    <t>štrukturálne fondy EÚ</t>
  </si>
  <si>
    <t>dotácie mimo dotačnej zmluvy a mimo dotácií zo štrukturálnych fondov EÚ</t>
  </si>
  <si>
    <r>
      <t>Zdroje na obstaranie a technické zhodnotenie dlhodobého majetku spolu</t>
    </r>
    <r>
      <rPr>
        <sz val="12"/>
        <rFont val="Times New Roman"/>
        <family val="1"/>
      </rPr>
      <t xml:space="preserve"> [SUM(R9:R13)]</t>
    </r>
  </si>
  <si>
    <r>
      <t xml:space="preserve">- tvorba fondu z výsledku hospodárenia </t>
    </r>
    <r>
      <rPr>
        <vertAlign val="superscript"/>
        <sz val="12"/>
        <rFont val="Times New Roman"/>
        <family val="1"/>
        <charset val="238"/>
      </rPr>
      <t>1)</t>
    </r>
  </si>
  <si>
    <r>
      <t xml:space="preserve">- tvorba fondu z dotácie </t>
    </r>
    <r>
      <rPr>
        <vertAlign val="superscript"/>
        <sz val="12"/>
        <rFont val="Times New Roman"/>
        <family val="1"/>
        <charset val="238"/>
      </rPr>
      <t>2)</t>
    </r>
  </si>
  <si>
    <r>
      <t xml:space="preserve">- ostatná tvorba </t>
    </r>
    <r>
      <rPr>
        <vertAlign val="superscript"/>
        <sz val="12"/>
        <rFont val="Times New Roman"/>
        <family val="1"/>
        <charset val="238"/>
      </rPr>
      <t>2)</t>
    </r>
  </si>
  <si>
    <t>- z ubytovania študentov (účet 602 001)</t>
  </si>
  <si>
    <t>- zo stravných lístkov študentov a doktorandov (účet 602 009)</t>
  </si>
  <si>
    <t>T1_R12 a T1_R13</t>
  </si>
  <si>
    <t>- používanie plavárne (účet 518 019)</t>
  </si>
  <si>
    <t>- výnosy z duševného vlastníctva (účet 649 011)</t>
  </si>
  <si>
    <t>- oprava výnosov minulých účtovných období (účet 649 013)</t>
  </si>
  <si>
    <t>- použitie prostriedkov fondov (účet 649 014)</t>
  </si>
  <si>
    <t>- dobropisy minulých období (účet 649 017)</t>
  </si>
  <si>
    <t>- štipendijného fondu (účet 656 200)</t>
  </si>
  <si>
    <t>- DHM - nábytok (účet 501 012)</t>
  </si>
  <si>
    <t>- ostatná údržba a opravy (účet 511 099)</t>
  </si>
  <si>
    <t>- prenájom zariadení (účet 518 002)</t>
  </si>
  <si>
    <t>- revízie zariadení (účet 518 010)</t>
  </si>
  <si>
    <t>- čistenie verejných priestranstiev (účet 518 011)</t>
  </si>
  <si>
    <t xml:space="preserve"> - bankové poplatky (účet 549 002)</t>
  </si>
  <si>
    <t xml:space="preserve"> - úhrada výnosov z úrokov na dotačnom účte (účet 549 003)</t>
  </si>
  <si>
    <t>T11_R11</t>
  </si>
  <si>
    <t>Uvedie sa tvorba fondu reprodukcie v zmysle § 16a ods. 8 zákona č. 131/2002 Z. z.o vysokých školách v znení neskorších predpisov, t. j. z kreditných úrokov, kurzových ziskov.</t>
  </si>
  <si>
    <t xml:space="preserve"> - Podprogram 06K 11</t>
  </si>
  <si>
    <t>Tržby z predaja cenných papierov a podielov (účet 653)</t>
  </si>
  <si>
    <t>Výnosy z dlhodobého finančného majetku (účet 652)</t>
  </si>
  <si>
    <t>Prijaté príspevky od iných organizácií (účet 662)</t>
  </si>
  <si>
    <t>T10_R5_SA (SB)</t>
  </si>
  <si>
    <t xml:space="preserve">   - Prvok 077 12 05</t>
  </si>
  <si>
    <t xml:space="preserve">   - Prvok 077 15 02</t>
  </si>
  <si>
    <t xml:space="preserve">   - Prvok 077 15 03</t>
  </si>
  <si>
    <t>Zamestnanci centrálnej administratívy predstavovaní zamestnancami zaradenými na rektorátoch a dekanátoch (s výnimkou prevádzkových zamestnancov zaradených v týchto útvaroch).</t>
  </si>
  <si>
    <t>Administratívni zamestnanci na pracoviskách (sekretárky).</t>
  </si>
  <si>
    <t>T6_SB</t>
  </si>
  <si>
    <t>T6_SC</t>
  </si>
  <si>
    <t>T6_SE</t>
  </si>
  <si>
    <t>T6_SF</t>
  </si>
  <si>
    <t>T6_SG</t>
  </si>
  <si>
    <t>T6_V1</t>
  </si>
  <si>
    <t>T16_V1</t>
  </si>
  <si>
    <t xml:space="preserve"> </t>
  </si>
  <si>
    <t>T17_V1</t>
  </si>
  <si>
    <t xml:space="preserve">- náklady na tvorbu rezervného fondu (účet 556 100) </t>
  </si>
  <si>
    <t xml:space="preserve">- náklady na tvorbu štipendijného fondu (účet 556 200) </t>
  </si>
  <si>
    <r>
      <t>Tvorba fondu reprodukcie v kalendárnom roku spolu</t>
    </r>
    <r>
      <rPr>
        <sz val="12"/>
        <rFont val="Times New Roman"/>
        <family val="1"/>
      </rPr>
      <t xml:space="preserve"> [SUM(R3:R8)] </t>
    </r>
  </si>
  <si>
    <t>- zamestnanci zaradení na ostatných pracoviskách</t>
  </si>
  <si>
    <t>Sumárny riadok osobitne financovaných súčastí verejnej vysokej školy (špecifiká).</t>
  </si>
  <si>
    <t>T8_R5</t>
  </si>
  <si>
    <t>V stĺpci A uvedie vysoká škola nevyčerpanú dotáciu (+)/nedoplatok dotácie (-) na stravu študentov k 31. 12. príslušného kalendárneho roka.</t>
  </si>
  <si>
    <t>Zákonné sociálne poistenie (účet 524)</t>
  </si>
  <si>
    <t>Daň z nehnuteľnosti (účet 532)</t>
  </si>
  <si>
    <t>Nákup dopravných prostriedkov všetkých druhov</t>
  </si>
  <si>
    <t>Prípravná a projektová dokumentácia</t>
  </si>
  <si>
    <t>Rekonštrukcia a modernizácia strojov a zariadení</t>
  </si>
  <si>
    <t>Počet zamestnancov spolu</t>
  </si>
  <si>
    <t>D=A+C</t>
  </si>
  <si>
    <t>H=E+G</t>
  </si>
  <si>
    <t>- zamestnanci zaradení na dekanátoch</t>
  </si>
  <si>
    <t>Tabuľka č. 11 poskytuje informácie o objeme a štruktúre finančných zdrojov verejnej vysokej školy na obstarávanie a technické zhodnotenie dlhodobého majetku. Tabuľka neposkytuje informácie o tom, či má vysoká škola krytý fond reprodukcie.</t>
  </si>
  <si>
    <t>Počet študentov poberajúcich sociálne štipendium</t>
  </si>
  <si>
    <t>Tabuľka 8</t>
  </si>
  <si>
    <t>- zostatok nevyčerpanej dotácie (+)/ nedoplatok dotácie (-) z predchádzajúcich rokov [R6_SB=R8_SA]</t>
  </si>
  <si>
    <t>spolufinanco-
vanie zo ŠR</t>
  </si>
  <si>
    <t xml:space="preserve">Počet študentov  poberajúcich štipendium </t>
  </si>
  <si>
    <t>Počet študentov  poberajúcich štipendium</t>
  </si>
  <si>
    <t>T10_V2</t>
  </si>
  <si>
    <t>V týchto riadkoch sa uvedú sumy zodpovedajúce čerpaniu podľa štandardných podpoložiek položky 713 ekonomickej klasifikácie.</t>
  </si>
  <si>
    <r>
      <t xml:space="preserve">Stav fondu k 1.1. kalendárneho roku </t>
    </r>
    <r>
      <rPr>
        <sz val="12"/>
        <rFont val="Times New Roman"/>
        <family val="1"/>
        <charset val="238"/>
      </rPr>
      <t>[R1_SB = R12_SA ...]</t>
    </r>
  </si>
  <si>
    <t>Čerpanie fondu k 31. 12. kalendárneho roku</t>
  </si>
  <si>
    <t>Spolu</t>
  </si>
  <si>
    <t>Dotácia / program</t>
  </si>
  <si>
    <t>Číslo riadku</t>
  </si>
  <si>
    <t>Tabuľka 2</t>
  </si>
  <si>
    <t>Tabuľka 3</t>
  </si>
  <si>
    <t>Tabuľka 4</t>
  </si>
  <si>
    <t>Tabuľka 5</t>
  </si>
  <si>
    <t>Tabuľka 6</t>
  </si>
  <si>
    <t>Tabuľka 7</t>
  </si>
  <si>
    <t>V prípade, že má verejná vysoká škola vytvorený na krytie fondu osobitný bankový účet, uvedie sa stav tohto účtu. Vytváranie osobitných bankových účtov na krytie fondov nie je povinné, ale prevažne sa vytvára osobitný účet pre fond reprodukcie.</t>
  </si>
  <si>
    <t>Dotácia spolu</t>
  </si>
  <si>
    <t>Stav fondu reprodukcie k 1.1.</t>
  </si>
  <si>
    <t>T3_V2</t>
  </si>
  <si>
    <t>T5_V2</t>
  </si>
  <si>
    <t>T2_V1</t>
  </si>
  <si>
    <t>T2_R1, R1a,...</t>
  </si>
  <si>
    <t>T2_R2, R2a...</t>
  </si>
  <si>
    <t>T2_R3, R3a...</t>
  </si>
  <si>
    <t>T2_R4, R4a...</t>
  </si>
  <si>
    <t xml:space="preserve">- účelová dotácia v danom kalendárnom roku </t>
  </si>
  <si>
    <t>T1_V1</t>
  </si>
  <si>
    <t>Kód vysvetlivky</t>
  </si>
  <si>
    <t>SPOL_1</t>
  </si>
  <si>
    <t>SPOL_2</t>
  </si>
  <si>
    <t>Dotácie spolu</t>
  </si>
  <si>
    <t xml:space="preserve">Bežná dotácia na úlohy budúcich období </t>
  </si>
  <si>
    <t>Čerpanie z úveru</t>
  </si>
  <si>
    <t>Celkové výdavky na obstaranie a technické zhodnotenie dlhodobého majetku</t>
  </si>
  <si>
    <t>Počet zamestnancov platených z prostriedkov štátneho rozpočtu</t>
  </si>
  <si>
    <t>Počet zamestnancov platených z iných zdrojov</t>
  </si>
  <si>
    <t xml:space="preserve">Kategória zamestnancov
</t>
  </si>
  <si>
    <t>- vysokoškolskí učitelia s funkčným zaradením "docent"</t>
  </si>
  <si>
    <t>- vysokoškolskí učitelia s funkčným zaradením "odborný asistent"</t>
  </si>
  <si>
    <t>- vysokoškolskí učitelia s funkčným zaradením "asistent"</t>
  </si>
  <si>
    <t>- vysokoškolskí učitelia s funkčným zaradením "lektor"</t>
  </si>
  <si>
    <t>- zamestnanci zaradení na rektorátoch</t>
  </si>
  <si>
    <t xml:space="preserve">- rezervného fondu (účet 656 100) </t>
  </si>
  <si>
    <t xml:space="preserve">    - dohody o brigádnickej práci študentov (účet 521 011)</t>
  </si>
  <si>
    <t>T9_V2</t>
  </si>
  <si>
    <t>4a</t>
  </si>
  <si>
    <t xml:space="preserve">Základ pre prídel do štipendijného fondu </t>
  </si>
  <si>
    <r>
      <t>Nevyčerpaná dotácia (+) / nedoplatok dotácie (-) k 31. 12. bežného roka</t>
    </r>
    <r>
      <rPr>
        <sz val="12"/>
        <rFont val="Times New Roman"/>
        <family val="1"/>
        <charset val="238"/>
      </rPr>
      <t xml:space="preserve"> [R4+R5-R1]          </t>
    </r>
    <r>
      <rPr>
        <b/>
        <sz val="12"/>
        <rFont val="Times New Roman"/>
        <family val="1"/>
        <charset val="238"/>
      </rPr>
      <t xml:space="preserve">               </t>
    </r>
  </si>
  <si>
    <r>
      <t xml:space="preserve">Výnos z dotácie zo štátneho rozpočtu na študentské jedálne spolu </t>
    </r>
    <r>
      <rPr>
        <sz val="12"/>
        <rFont val="Times New Roman"/>
        <family val="1"/>
      </rPr>
      <t>[R6+R7-R8]</t>
    </r>
  </si>
  <si>
    <t>Tabuľka č. 4 poskytuje informácie o výnosoch verejnej vysokej školy zo školného a z poplatkov spojených so štúdiom. Požadované údaje sa dotýkajú hlavnej činnosti vysokej školy.</t>
  </si>
  <si>
    <t>T6_R2:R6</t>
  </si>
  <si>
    <t>T6_R7</t>
  </si>
  <si>
    <t>T6_R10, R11</t>
  </si>
  <si>
    <t>T6_R12</t>
  </si>
  <si>
    <t>T6_R15</t>
  </si>
  <si>
    <t>T6_R15a....</t>
  </si>
  <si>
    <t>T8_V1</t>
  </si>
  <si>
    <t>T19_V1</t>
  </si>
  <si>
    <t>Zdroje na obstaranie a technické zhodnotenie dlhodobého majetku z úverov</t>
  </si>
  <si>
    <r>
      <t>Ostatné domáce príjmy s charakterom dotácie</t>
    </r>
    <r>
      <rPr>
        <sz val="12"/>
        <rFont val="Times New Roman"/>
        <family val="1"/>
      </rPr>
      <t xml:space="preserve"> [SUM(R3a:R3...)]</t>
    </r>
  </si>
  <si>
    <r>
      <t>Príjmy zo zahraničia majúce charakter dotácie</t>
    </r>
    <r>
      <rPr>
        <sz val="12"/>
        <rFont val="Times New Roman"/>
        <family val="1"/>
      </rPr>
      <t xml:space="preserve"> [SUM(R4a:R4...)]</t>
    </r>
  </si>
  <si>
    <t>T10_R6_SA</t>
  </si>
  <si>
    <t>- Podprogram 077 11</t>
  </si>
  <si>
    <t xml:space="preserve">   - Prvok 077 12 01</t>
  </si>
  <si>
    <t xml:space="preserve">   - Prvok 077 12 02</t>
  </si>
  <si>
    <r>
      <t xml:space="preserve">Priemerný  prepočítaný počet ubytovaných študentov </t>
    </r>
    <r>
      <rPr>
        <sz val="12"/>
        <rFont val="Times New Roman"/>
        <family val="1"/>
        <charset val="238"/>
      </rPr>
      <t>[(R2</t>
    </r>
    <r>
      <rPr>
        <sz val="12"/>
        <rFont val="Times New Roman"/>
        <family val="1"/>
        <charset val="238"/>
      </rPr>
      <t>/12]</t>
    </r>
  </si>
  <si>
    <t xml:space="preserve">T18_V1 </t>
  </si>
  <si>
    <t xml:space="preserve">Počet študentov poberajúcich sociálne štipendium </t>
  </si>
  <si>
    <t>- vysokoškolské podniky</t>
  </si>
  <si>
    <t>Výskumní pracovníci alebo umeleckí pracovníci</t>
  </si>
  <si>
    <t>15a</t>
  </si>
  <si>
    <t>T21_V1</t>
  </si>
  <si>
    <t>Nákup budov a stavieb</t>
  </si>
  <si>
    <t>A</t>
  </si>
  <si>
    <t>B</t>
  </si>
  <si>
    <t>C</t>
  </si>
  <si>
    <t>E</t>
  </si>
  <si>
    <t>F</t>
  </si>
  <si>
    <t>G</t>
  </si>
  <si>
    <t>H</t>
  </si>
  <si>
    <t>I</t>
  </si>
  <si>
    <t>Vysvetlivka</t>
  </si>
  <si>
    <t>D</t>
  </si>
  <si>
    <t>Bankový účet</t>
  </si>
  <si>
    <t>T10_V1</t>
  </si>
  <si>
    <t>T4_V1</t>
  </si>
  <si>
    <t>Realizácia stavieb a ich technického zhodnotenia</t>
  </si>
  <si>
    <t>- ostatné tržby za vlastné výrobky</t>
  </si>
  <si>
    <t>- študentské domovy</t>
  </si>
  <si>
    <t>z toho:</t>
  </si>
  <si>
    <t>Bežné dotácie</t>
  </si>
  <si>
    <t>Kapitálové dotácie</t>
  </si>
  <si>
    <r>
      <t>Spolu</t>
    </r>
    <r>
      <rPr>
        <sz val="12"/>
        <rFont val="Times New Roman"/>
        <family val="1"/>
      </rPr>
      <t xml:space="preserve"> [R1+R2+R3+R4]</t>
    </r>
  </si>
  <si>
    <t>Objem zdrojov</t>
  </si>
  <si>
    <t xml:space="preserve">Nákup ostatného dlhodobého majetku </t>
  </si>
  <si>
    <t>Ostatné fondy</t>
  </si>
  <si>
    <t>Tabuľka 1</t>
  </si>
  <si>
    <t>T6_SA, SB, SC</t>
  </si>
  <si>
    <t>T16_R1</t>
  </si>
  <si>
    <r>
      <t xml:space="preserve">Vysvetlivky k tabuľkám sú organizované v dvoch stĺpcoch. 
</t>
    </r>
    <r>
      <rPr>
        <b/>
        <sz val="12"/>
        <rFont val="Times New Roman"/>
        <family val="1"/>
        <charset val="238"/>
      </rPr>
      <t xml:space="preserve">Prvý stĺpec </t>
    </r>
    <r>
      <rPr>
        <sz val="12"/>
        <rFont val="Times New Roman"/>
        <family val="1"/>
        <charset val="238"/>
      </rPr>
      <t xml:space="preserve">označený ako </t>
    </r>
    <r>
      <rPr>
        <b/>
        <sz val="12"/>
        <rFont val="Times New Roman"/>
        <family val="1"/>
        <charset val="238"/>
      </rPr>
      <t xml:space="preserve">"Kód vysvetlivky" </t>
    </r>
    <r>
      <rPr>
        <sz val="12"/>
        <rFont val="Times New Roman"/>
        <family val="1"/>
        <charset val="238"/>
      </rPr>
      <t xml:space="preserve">obsahuje označenie vysvetlivky, ktoré určuje, ku ktorej tabuľke a ku ktorej časti tabuľky sa vysvetlivka vzťahuje. Význam použitých kódov je illustrovaný na nasledovných príkladoch:
</t>
    </r>
    <r>
      <rPr>
        <b/>
        <sz val="12"/>
        <rFont val="Times New Roman"/>
        <family val="1"/>
        <charset val="238"/>
      </rPr>
      <t>Príklad č. 1:</t>
    </r>
    <r>
      <rPr>
        <sz val="12"/>
        <rFont val="Times New Roman"/>
        <family val="1"/>
        <charset val="238"/>
      </rPr>
      <t xml:space="preserve"> T1_R10 - vysvetlivka sa vzťahuje k tabuľke č.1, k riadku 10
</t>
    </r>
    <r>
      <rPr>
        <b/>
        <sz val="12"/>
        <rFont val="Times New Roman"/>
        <family val="1"/>
        <charset val="238"/>
      </rPr>
      <t>Príklad č. 2:</t>
    </r>
    <r>
      <rPr>
        <sz val="12"/>
        <rFont val="Times New Roman"/>
        <family val="1"/>
        <charset val="238"/>
      </rPr>
      <t xml:space="preserve"> T1_R4:R8 - vysvetlivka sa vzťahuje k tabuľke č. 1, k riadkom 4 až 8
</t>
    </r>
    <r>
      <rPr>
        <b/>
        <sz val="12"/>
        <rFont val="Times New Roman"/>
        <family val="1"/>
        <charset val="238"/>
      </rPr>
      <t>Príklad č. 3:</t>
    </r>
    <r>
      <rPr>
        <sz val="12"/>
        <rFont val="Times New Roman"/>
        <family val="1"/>
        <charset val="238"/>
      </rPr>
      <t xml:space="preserve"> T1_V1 - ide o všeobecnú vysvetlivku č. 1 k tabuľke č. 1
</t>
    </r>
    <r>
      <rPr>
        <b/>
        <sz val="12"/>
        <rFont val="Times New Roman"/>
        <family val="1"/>
        <charset val="238"/>
      </rPr>
      <t xml:space="preserve">Príklad č. 4: </t>
    </r>
    <r>
      <rPr>
        <sz val="12"/>
        <rFont val="Times New Roman"/>
        <family val="1"/>
        <charset val="238"/>
      </rPr>
      <t xml:space="preserve">T14_SA - vysvetlivka sa vzťahuje k tabuľke č. 14, k stĺpcu A
</t>
    </r>
    <r>
      <rPr>
        <b/>
        <sz val="12"/>
        <rFont val="Times New Roman"/>
        <family val="1"/>
        <charset val="238"/>
      </rPr>
      <t>Príklad č. 5:</t>
    </r>
    <r>
      <rPr>
        <sz val="12"/>
        <rFont val="Times New Roman"/>
        <family val="1"/>
        <charset val="238"/>
      </rPr>
      <t xml:space="preserve"> SPOL_1 - ide o vysvetlivku č. 1 platnú pre všetky tabuľky</t>
    </r>
  </si>
  <si>
    <t>X</t>
  </si>
  <si>
    <t>- tvorba fondu z odpisov</t>
  </si>
  <si>
    <t>- tvorba fondu prevodom z rezervného fondu</t>
  </si>
  <si>
    <t>- tvorba fondu z darov a z dedičstva</t>
  </si>
  <si>
    <t>1a</t>
  </si>
  <si>
    <t>2a</t>
  </si>
  <si>
    <t>3a</t>
  </si>
  <si>
    <t>Tržby z predaja materiálu (účet 654)</t>
  </si>
  <si>
    <t>Spotreba ostatných neskladovateľných dodávok (účet 503)</t>
  </si>
  <si>
    <t>Fondy spolu</t>
  </si>
  <si>
    <t>T13_V2</t>
  </si>
  <si>
    <t>Položka</t>
  </si>
  <si>
    <t>Hlavná činnosť</t>
  </si>
  <si>
    <t>Podnikateľská činnosť</t>
  </si>
  <si>
    <t>Rezervný fond</t>
  </si>
  <si>
    <t>Fond reprodukcie</t>
  </si>
  <si>
    <t>Štipendijný fond</t>
  </si>
  <si>
    <t>Návrh na prídel do štipendijného fondu</t>
  </si>
  <si>
    <r>
      <t>Počet ubytovaných študentov (vrátane interných doktorandov)</t>
    </r>
    <r>
      <rPr>
        <b/>
        <vertAlign val="superscript"/>
        <sz val="14"/>
        <rFont val="Times New Roman"/>
        <family val="1"/>
        <charset val="238"/>
      </rPr>
      <t>2)</t>
    </r>
    <r>
      <rPr>
        <b/>
        <sz val="14"/>
        <rFont val="Times New Roman"/>
        <family val="1"/>
        <charset val="238"/>
      </rPr>
      <t xml:space="preserve"> </t>
    </r>
    <r>
      <rPr>
        <b/>
        <sz val="12"/>
        <rFont val="Times New Roman"/>
        <family val="1"/>
      </rPr>
      <t xml:space="preserve"> v osobomesiacoch</t>
    </r>
  </si>
  <si>
    <t>T6_V2</t>
  </si>
  <si>
    <t>T13_V1</t>
  </si>
  <si>
    <t>T13_R1</t>
  </si>
  <si>
    <t>T18_V1</t>
  </si>
  <si>
    <t>Tržby z predaja dlhodobého NM a HM (účet 651)</t>
  </si>
  <si>
    <t>Výnosy z precenenia cenných papierov (účet 657)</t>
  </si>
  <si>
    <t>Počty ubytovaných</t>
  </si>
  <si>
    <t>Ostatné výnosy zo študentských domovov</t>
  </si>
  <si>
    <t>Výnosy z poplatkov za ubytovanie od študentov počas výučbového obdobia (10 mesiacov)</t>
  </si>
  <si>
    <t>- tržby za stravné lístky študentov</t>
  </si>
  <si>
    <t>- ostatné tržby súvisiace so stravovaním študentov</t>
  </si>
  <si>
    <r>
      <t>Tržby jedální súvisiace so stravovaním študentov v kalendárnom roku spolu</t>
    </r>
    <r>
      <rPr>
        <sz val="12"/>
        <rFont val="Times New Roman"/>
        <family val="1"/>
      </rPr>
      <t xml:space="preserve"> [R3+R4]</t>
    </r>
  </si>
  <si>
    <r>
      <t>Dotácia na uskutočňovanie akreditovaných študijných programov</t>
    </r>
    <r>
      <rPr>
        <sz val="12"/>
        <rFont val="Times New Roman"/>
        <family val="1"/>
      </rPr>
      <t xml:space="preserve"> [R2]</t>
    </r>
  </si>
  <si>
    <t>T10_V3</t>
  </si>
  <si>
    <t xml:space="preserve">sociálne štipendiá </t>
  </si>
  <si>
    <t>študentské domovy</t>
  </si>
  <si>
    <t>študentské jedálne</t>
  </si>
  <si>
    <t xml:space="preserve">zdroje obstarania a technického zhodnotenia majetku </t>
  </si>
  <si>
    <t>nadrezortná veda a technika</t>
  </si>
  <si>
    <t>Výnosy z poplatkov za ubytovanie od študentov počas hlavných prázdnin (od interných doktorandov) a počty ubytovaných študentov</t>
  </si>
  <si>
    <r>
      <t xml:space="preserve">Výnosy zo študentských domovov v kalendárnom roku spolu </t>
    </r>
    <r>
      <rPr>
        <sz val="12"/>
        <rFont val="Times New Roman"/>
        <family val="1"/>
      </rPr>
      <t>[SUM(R4:R7)]</t>
    </r>
  </si>
  <si>
    <r>
      <t xml:space="preserve">Rozdiel výnosov a nákladov na študentské domovy v kalendárnom roku  </t>
    </r>
    <r>
      <rPr>
        <sz val="12"/>
        <rFont val="Times New Roman"/>
        <family val="1"/>
      </rPr>
      <t>[R8-R9]</t>
    </r>
  </si>
  <si>
    <r>
      <t xml:space="preserve">Priemerné ročné náklady na jedného ubytovaného študenta </t>
    </r>
    <r>
      <rPr>
        <sz val="12"/>
        <rFont val="Times New Roman"/>
        <family val="1"/>
        <charset val="238"/>
      </rPr>
      <t>[R9/R3]</t>
    </r>
  </si>
  <si>
    <t xml:space="preserve">Daň z motorových vozidiel (účet 531) </t>
  </si>
  <si>
    <t>Nákup pozemkov a nehmotných aktív</t>
  </si>
  <si>
    <t xml:space="preserve">                                                                                                                                                                                                                                                                                                                                                                                                                                                                                                                                                                                                                                                                                                                                                                                                                                                                                                                                                                                                                                                                                                                                                                                                                                                                                                                                                                                                                                                                                                                                                                                                                                                                                                                                                                                                                                                                                                                                                                                                                                                                                                                                                                                                                                                                                                                                                                                                                                                                                                                                                                                                                                                                                                                                                                                                                                                                                                                                                                                                                                                                                                                                                                                                                                                                                                                                                                                                                                                                                                                                                                                                                                                                                                                                                                                                                                                                                                                                                                                                                                                                                                                                                                                                                                                                                                                                                                                                                                                                                                                                                                                          </t>
  </si>
  <si>
    <t xml:space="preserve">  </t>
  </si>
  <si>
    <t>- tvorba fondu prevodom z rezervného fondu (účet  413 114)</t>
  </si>
  <si>
    <t>- tvorba fondu z darov a z dedičstva (účet 413 112)</t>
  </si>
  <si>
    <r>
      <t xml:space="preserve">- ostatná tvorba (účet 413 113) </t>
    </r>
    <r>
      <rPr>
        <vertAlign val="superscript"/>
        <sz val="12"/>
        <rFont val="Times New Roman"/>
        <family val="1"/>
        <charset val="238"/>
      </rPr>
      <t xml:space="preserve">2) </t>
    </r>
  </si>
  <si>
    <t>1b</t>
  </si>
  <si>
    <t>2b</t>
  </si>
  <si>
    <t>3b</t>
  </si>
  <si>
    <t>4b</t>
  </si>
  <si>
    <t>15b</t>
  </si>
  <si>
    <t>15c</t>
  </si>
  <si>
    <t>15d</t>
  </si>
  <si>
    <t xml:space="preserve">Názov verejnej vysokej školy: </t>
  </si>
  <si>
    <t>T10_R10</t>
  </si>
  <si>
    <t>bez zmien</t>
  </si>
  <si>
    <t>Priemerný mesačný náklad na doktoranda</t>
  </si>
  <si>
    <t xml:space="preserve"> - Podprogram 06K 12            </t>
  </si>
  <si>
    <t>T9_R1_SC_SD</t>
  </si>
  <si>
    <t>8a</t>
  </si>
  <si>
    <r>
      <t xml:space="preserve">Program 06K </t>
    </r>
    <r>
      <rPr>
        <sz val="12"/>
        <rFont val="Times New Roman"/>
        <family val="1"/>
        <charset val="238"/>
      </rPr>
      <t>[SUM(R2+R3+R4+R5)]</t>
    </r>
  </si>
  <si>
    <t>Ostatné dotácie [SUM(R8a..R8x)]</t>
  </si>
  <si>
    <t>Účet</t>
  </si>
  <si>
    <t>Polož. výkaz. NUJ</t>
  </si>
  <si>
    <t>Čislo riadku</t>
  </si>
  <si>
    <t>A. NEOBEŽNÝ MAJETOK SPOLU r.002+r.009+r.021</t>
  </si>
  <si>
    <t>001</t>
  </si>
  <si>
    <t>1. Dlhodobý nehmotný majetok r.003 až r.008</t>
  </si>
  <si>
    <t>002</t>
  </si>
  <si>
    <t>Nehmotné výsledky z vývojovej a obdob.činnosti 012-(072+091A</t>
  </si>
  <si>
    <t>003</t>
  </si>
  <si>
    <t>Softvér 013-(073+091AÚ)</t>
  </si>
  <si>
    <t>004</t>
  </si>
  <si>
    <t>005</t>
  </si>
  <si>
    <t>Ostatný.dlhodob.nehmot.majetok(018+019)-(078+079+091AÚ)</t>
  </si>
  <si>
    <t>006</t>
  </si>
  <si>
    <t>Obstaranie dlhodobého nehmotného majetku (041-093)</t>
  </si>
  <si>
    <t>007</t>
  </si>
  <si>
    <t>Poskytnut.preddavky na dlhodob.nehmot.majetok (051-095AÚ)</t>
  </si>
  <si>
    <t>008</t>
  </si>
  <si>
    <t>2. Dlhodobý hmotný majetok (r. 010 až r. 020)</t>
  </si>
  <si>
    <t>009</t>
  </si>
  <si>
    <t>Pozemky (031)</t>
  </si>
  <si>
    <t>010</t>
  </si>
  <si>
    <t>Umelecké diela a zbierky (032)</t>
  </si>
  <si>
    <t>011</t>
  </si>
  <si>
    <t>Stavby 021-(081-092AÚ)</t>
  </si>
  <si>
    <t>012</t>
  </si>
  <si>
    <t>Samostatné hnuteľné veci a súbory hnuteľných vecí (022 - (08</t>
  </si>
  <si>
    <t>013</t>
  </si>
  <si>
    <t>Dopravné prostriedky (023 - (083+092AÚ))</t>
  </si>
  <si>
    <t>014</t>
  </si>
  <si>
    <t>Pestovateľské celky trvalých porastov (025 - (085 + 092AÚ))</t>
  </si>
  <si>
    <t>015</t>
  </si>
  <si>
    <t>Základné stádo a ťažné zvieratá (026 - (086 + 092AÚ))</t>
  </si>
  <si>
    <t>016</t>
  </si>
  <si>
    <t>Drobný dlhodobý hmotný majetok (028 - (088 + 092AÚ))</t>
  </si>
  <si>
    <t>017</t>
  </si>
  <si>
    <t>Ostatný dlhodobý hmotný majetok (029 - (089 +092AÚ))</t>
  </si>
  <si>
    <t>018</t>
  </si>
  <si>
    <t>Obstaranie dlhodobého hmotného majetku (042 - 094)</t>
  </si>
  <si>
    <t>019</t>
  </si>
  <si>
    <t>Poskytnuté preddavky na dlhodob.hmot.majetok (052-095AÚ)</t>
  </si>
  <si>
    <t>020</t>
  </si>
  <si>
    <t>3. Dlhodobý finančný majetok r.022 až r.028</t>
  </si>
  <si>
    <t>021</t>
  </si>
  <si>
    <t>Podiel.cen.papier.a podiely v obchod.spol.v ovládan.osobe (0</t>
  </si>
  <si>
    <t>022</t>
  </si>
  <si>
    <t>Podiel.cen.papiere a podiely v obchod.spol.s podstat.vplyvom</t>
  </si>
  <si>
    <t>023</t>
  </si>
  <si>
    <t>Dlhové cenné papiere držané do splatnosti (065 - 096 AÚ)</t>
  </si>
  <si>
    <t>024</t>
  </si>
  <si>
    <t>Pôžičky podnikom v skup.a ostat.pôžičky (066+067)-096AÚ</t>
  </si>
  <si>
    <t>025</t>
  </si>
  <si>
    <t>Ostatný dlhodobý finančný majetok (069-096AÚ)</t>
  </si>
  <si>
    <t>026</t>
  </si>
  <si>
    <t>Obstaranie dlhodobého finančného majetku (043 - 096AÚ)</t>
  </si>
  <si>
    <t>027</t>
  </si>
  <si>
    <t>Poskytnuté preddavky na dlhodobý finančný majetok (053 - 096</t>
  </si>
  <si>
    <t>028</t>
  </si>
  <si>
    <t>B. OBEŽNÝ MAJETOK SPOLU r.030+r.037+r.042+r.051</t>
  </si>
  <si>
    <t>029</t>
  </si>
  <si>
    <t>1. Zásoby r.031 až r.036</t>
  </si>
  <si>
    <t>030</t>
  </si>
  <si>
    <t>Materiál (112+119) -191</t>
  </si>
  <si>
    <t>031</t>
  </si>
  <si>
    <t>Nedokonč.výroba a polotovary vlast.výroby (121+122)-(192+193</t>
  </si>
  <si>
    <t>032</t>
  </si>
  <si>
    <t>Výrobky (123-194)</t>
  </si>
  <si>
    <t>033</t>
  </si>
  <si>
    <t>Zvieratá (124-195)</t>
  </si>
  <si>
    <t>034</t>
  </si>
  <si>
    <t>Tovar (132+139)-196</t>
  </si>
  <si>
    <t>035</t>
  </si>
  <si>
    <t>Poskytnuté prevádzkové preddavky na zásoby (314AÚ-391AÚ)</t>
  </si>
  <si>
    <t>036</t>
  </si>
  <si>
    <t>2. Dlhodobé pohľadávky (r.038 až 041)</t>
  </si>
  <si>
    <t>037</t>
  </si>
  <si>
    <t>Pohľadávky z obchod.styku (311AÚ až 314AÚ) - 391AÚ</t>
  </si>
  <si>
    <t>038</t>
  </si>
  <si>
    <t>Ostatné pohľadávky (315AÚ - 391AÚ)</t>
  </si>
  <si>
    <t>039</t>
  </si>
  <si>
    <t>Pohľadávky voči účastníkom združení (358AÚ - 391AÚ)</t>
  </si>
  <si>
    <t>040</t>
  </si>
  <si>
    <t>Iné pohľadávky (335AÚ+373AÚ+375AÚ+378AÚ) -391AÚ</t>
  </si>
  <si>
    <t>041</t>
  </si>
  <si>
    <t>3. Krátkodobé pohľadávky r.043 až r.050</t>
  </si>
  <si>
    <t>042</t>
  </si>
  <si>
    <t>Pohľadávky z obchodného styku (311AÚ až 314AÚ) - 391AÚ</t>
  </si>
  <si>
    <t>043</t>
  </si>
  <si>
    <t>044</t>
  </si>
  <si>
    <t>Zúčtovanie zo Sociálnou poisť. a zdravot.poisťovňami (336)</t>
  </si>
  <si>
    <t>045</t>
  </si>
  <si>
    <t>Daňové pohľadávky (341 až 345)</t>
  </si>
  <si>
    <t>046</t>
  </si>
  <si>
    <t>Pohľ.z dôvodu fin.vzťahov k ŠR a rozpočtom úz.správ (346+348</t>
  </si>
  <si>
    <t>047</t>
  </si>
  <si>
    <t>048</t>
  </si>
  <si>
    <t>Spojovací účet pri združení (396-391AÚ)</t>
  </si>
  <si>
    <t>049</t>
  </si>
  <si>
    <t>050</t>
  </si>
  <si>
    <t>4. Finančné účty r.052 až 056</t>
  </si>
  <si>
    <t>051</t>
  </si>
  <si>
    <t>Pokladnica (211+213)</t>
  </si>
  <si>
    <t>052</t>
  </si>
  <si>
    <t>Bankové účty (221AÚ+261)</t>
  </si>
  <si>
    <t>053</t>
  </si>
  <si>
    <t>Bankové účty s dobou viazanosti dlhšou ako jeden rok (221AÚ)</t>
  </si>
  <si>
    <t>054</t>
  </si>
  <si>
    <t>Krátkodobý finančný majetok (251+253+255+256+257)-291AÚ</t>
  </si>
  <si>
    <t>055</t>
  </si>
  <si>
    <t>Obstaranie krátkodobého finančného majetku (259 -291AÚ)</t>
  </si>
  <si>
    <t>056</t>
  </si>
  <si>
    <t>C. ČASOVÉ ROZLÍŠENIE SPOLU r.058 a r.059</t>
  </si>
  <si>
    <t>057</t>
  </si>
  <si>
    <t>1. Náklady budúcich období (381)</t>
  </si>
  <si>
    <t>058</t>
  </si>
  <si>
    <t>Príjmy budúcich období (385)</t>
  </si>
  <si>
    <t>059</t>
  </si>
  <si>
    <t>MAJETOK SPOLU r.001 + r.029 + r.057</t>
  </si>
  <si>
    <t>060</t>
  </si>
  <si>
    <t>Celkový výsledok</t>
  </si>
  <si>
    <t>Korekcia</t>
  </si>
  <si>
    <t>Netto</t>
  </si>
  <si>
    <t>Predch. účt. obdobie</t>
  </si>
  <si>
    <t>Tabuľka č. 24: Súvaha - Strana aktív</t>
  </si>
  <si>
    <t xml:space="preserve">   Oceniteľné práva 014-(074+091AÚ)</t>
  </si>
  <si>
    <t xml:space="preserve"> Brutto
(v Eur)</t>
  </si>
  <si>
    <t>T22_V1</t>
  </si>
  <si>
    <t>T23_V1</t>
  </si>
  <si>
    <t>Tabuľka 22</t>
  </si>
  <si>
    <t>Tabuľka 23</t>
  </si>
  <si>
    <t>Tabuľka č. 6 poskytuje informácie o počte a štruktúre zamestnancov a objeme nákladov na mzdy verejnej vysokej školy (bez odvodov).</t>
  </si>
  <si>
    <t>Číslo účtu</t>
  </si>
  <si>
    <t>Spotreba materiálu</t>
  </si>
  <si>
    <t>01</t>
  </si>
  <si>
    <t>Spotreba energie</t>
  </si>
  <si>
    <t>02</t>
  </si>
  <si>
    <t>Predaný tovar</t>
  </si>
  <si>
    <t>03</t>
  </si>
  <si>
    <t>Opravy a udržiavanie</t>
  </si>
  <si>
    <t>04</t>
  </si>
  <si>
    <t>Cestovné</t>
  </si>
  <si>
    <t>05</t>
  </si>
  <si>
    <t>Náklady na reprezentáciu</t>
  </si>
  <si>
    <t>06</t>
  </si>
  <si>
    <t>Ostatné služby</t>
  </si>
  <si>
    <t>07</t>
  </si>
  <si>
    <t>Mzdové náklady</t>
  </si>
  <si>
    <t>08</t>
  </si>
  <si>
    <t>09</t>
  </si>
  <si>
    <t>Ostatné sociálne poistenie</t>
  </si>
  <si>
    <t>10</t>
  </si>
  <si>
    <t>Zákonné sociálne náklady</t>
  </si>
  <si>
    <t>11</t>
  </si>
  <si>
    <t>Ostatné sociálne náklady</t>
  </si>
  <si>
    <t>12</t>
  </si>
  <si>
    <t>Daň z motorových vozidiel</t>
  </si>
  <si>
    <t>13</t>
  </si>
  <si>
    <t>Daň z nehnuteľností</t>
  </si>
  <si>
    <t>14</t>
  </si>
  <si>
    <t>Ostatné dane a poplatky</t>
  </si>
  <si>
    <t>15</t>
  </si>
  <si>
    <t>Zmluvné pokuty a penále</t>
  </si>
  <si>
    <t>16</t>
  </si>
  <si>
    <t>Ostatné pokuty a penále</t>
  </si>
  <si>
    <t>17</t>
  </si>
  <si>
    <t>Odpísanie pohľadávky</t>
  </si>
  <si>
    <t>18</t>
  </si>
  <si>
    <t>Úroky</t>
  </si>
  <si>
    <t>19</t>
  </si>
  <si>
    <t>Kurzové straty</t>
  </si>
  <si>
    <t>20</t>
  </si>
  <si>
    <t>Dary</t>
  </si>
  <si>
    <t>21</t>
  </si>
  <si>
    <t>Osobitné náklady</t>
  </si>
  <si>
    <t>22</t>
  </si>
  <si>
    <t>Manká a škody</t>
  </si>
  <si>
    <t>23</t>
  </si>
  <si>
    <t>Iné ostatné náklady</t>
  </si>
  <si>
    <t>24</t>
  </si>
  <si>
    <t>Odpisy DNM a DHM</t>
  </si>
  <si>
    <t>25</t>
  </si>
  <si>
    <t>26</t>
  </si>
  <si>
    <t>Predané cenné papiere</t>
  </si>
  <si>
    <t>27</t>
  </si>
  <si>
    <t>Predaný materiál</t>
  </si>
  <si>
    <t>28</t>
  </si>
  <si>
    <t>Tvorba fondov</t>
  </si>
  <si>
    <t xml:space="preserve">Náklady na precenenie cen.pap. </t>
  </si>
  <si>
    <t>Poskyt. príspevky z verejnej zbierky</t>
  </si>
  <si>
    <t>Tržby za vlastné výrobky</t>
  </si>
  <si>
    <t>Tržby z predaja služieb</t>
  </si>
  <si>
    <t>Tržby za predaný tovar</t>
  </si>
  <si>
    <t>Zmena stavu zásob polotovarov</t>
  </si>
  <si>
    <t>Zmena stavu zásob výrobkov</t>
  </si>
  <si>
    <t>Zmena stavu zásob zvierat</t>
  </si>
  <si>
    <t>Aktivácia materiálu a tovaru</t>
  </si>
  <si>
    <t>Aktivácia vnútroorganizačných služieb</t>
  </si>
  <si>
    <t>Platby za odpísané pohľadávky</t>
  </si>
  <si>
    <t>Kurzové zisky</t>
  </si>
  <si>
    <t>Prijaté dary</t>
  </si>
  <si>
    <t>Iné ostatné výnosy</t>
  </si>
  <si>
    <t>Tržby z predaja cenných papierov a pod.</t>
  </si>
  <si>
    <t>Tržby z predaja materiálu</t>
  </si>
  <si>
    <t>Výnosy z použitia fondu</t>
  </si>
  <si>
    <t>Výnosy z precenenia cenných papierov</t>
  </si>
  <si>
    <t>Výnosy z nájmu majetku</t>
  </si>
  <si>
    <t>Prijaté príspevky od fyzických osôb</t>
  </si>
  <si>
    <t>Príspevky z podielu zaplatenej dane</t>
  </si>
  <si>
    <t>Dotácie</t>
  </si>
  <si>
    <t>Daň z príjmov</t>
  </si>
  <si>
    <t>Dodatočné odvody dane z príjmov</t>
  </si>
  <si>
    <t>výdavky na obstaranie a technické zhodnotenie majetku</t>
  </si>
  <si>
    <t>štipendiá z vlastných zdrojov</t>
  </si>
  <si>
    <t xml:space="preserve">motivačné štipendiá  </t>
  </si>
  <si>
    <t>štruktúra účtu 384 - výnosy budúcich období</t>
  </si>
  <si>
    <r>
      <t>Spolu</t>
    </r>
    <r>
      <rPr>
        <sz val="12"/>
        <rFont val="Times New Roman"/>
        <family val="1"/>
      </rPr>
      <t xml:space="preserve"> [R1+R6+R7+R8]</t>
    </r>
  </si>
  <si>
    <t>Súvzťažnosti</t>
  </si>
  <si>
    <t>T13_R11_SE(SF)</t>
  </si>
  <si>
    <t>T1_R1:R15</t>
  </si>
  <si>
    <t>Všeobecná poznámka č. 1</t>
  </si>
  <si>
    <t>doktorandi a doktorandské štipendiá</t>
  </si>
  <si>
    <t>Projektovaná lôžková kapacita študentského domova k 31. 12. kalendárneho roka (v počte miest)</t>
  </si>
  <si>
    <t>T9_R6_SA_AB</t>
  </si>
  <si>
    <t>F = A+B+C+D+E</t>
  </si>
  <si>
    <t>J</t>
  </si>
  <si>
    <t>K</t>
  </si>
  <si>
    <t>10a</t>
  </si>
  <si>
    <t>G=A+B+C+D+E+F</t>
  </si>
  <si>
    <t>Zost. cena predaného DNM a DHM</t>
  </si>
  <si>
    <t>T4_R4</t>
  </si>
  <si>
    <t xml:space="preserve">zabezpečenie mobilít v súlade s medzinárodnými zmluvami </t>
  </si>
  <si>
    <t>Peniaze na ceste (účet 261)</t>
  </si>
  <si>
    <t xml:space="preserve">- prvýkrát sa započítavajú do evidenčného počtu zamestnancov vo fyzických osobách s plným týždenným pracovným časom, ktorý sa rovná ich prepočítanému počtu, a to pracovným úväzkom v hlavnom zamestnaní; </t>
  </si>
  <si>
    <t xml:space="preserve">- druhýkrát sa započítavajú do evidenčného počtu zamestnancov prepočítaného, a to svojím pracovným úväzkom v ďalšom pracovnom pomere. </t>
  </si>
  <si>
    <t xml:space="preserve">Do evidenčného počtu zamestnancov prepočítaného sa títo zamestnanci započítavajú dvakrát na rozdiel od evidenčného počtu zamestnancov vo fyzických osobách, v ktorom sú započítaní iba raz. </t>
  </si>
  <si>
    <t>T2</t>
  </si>
  <si>
    <t>T11_R10</t>
  </si>
  <si>
    <t>T11_R10a</t>
  </si>
  <si>
    <t>T11_R13</t>
  </si>
  <si>
    <t>T2_R3</t>
  </si>
  <si>
    <t>V T11_R10a  sa uvádzajú kapitálové výdavky prijaté (cash) z prostriedkov EÚ (štrukturálnych fondov) vrátane spolufinancovania.</t>
  </si>
  <si>
    <t>T11_SB_R11</t>
  </si>
  <si>
    <t>V T11_R11 sa uvádza zostatok z kapitálovej dotácie z predchádzajúceho roku (z dotácií podľa R10 a R10a).</t>
  </si>
  <si>
    <t>T11_SB_R13</t>
  </si>
  <si>
    <t>V T11_R13 sa uvádza objem na obstaranie a technické zhodnotenie dlhodobého majetku z iných zdrojov v danom roku vrátane zostatkov na týchto zdrojoch. 
Patria sem aj dotácie z T2_R2+R3+R4.</t>
  </si>
  <si>
    <t>T11_V2</t>
  </si>
  <si>
    <t>T11_V3</t>
  </si>
  <si>
    <t>T11_V4</t>
  </si>
  <si>
    <t>T11_V5</t>
  </si>
  <si>
    <t>Náklady na mzdy  poskytované z prostriedkov štátneho rozpočtu   (v Eur)</t>
  </si>
  <si>
    <t>Náklady na mzdy poskytované z iných zdrojov 
 (v Eur)</t>
  </si>
  <si>
    <t>Náklady na mzdy spolu
 (v Eur)</t>
  </si>
  <si>
    <t>Finančné prostriedky  
 (v Eur)</t>
  </si>
  <si>
    <t xml:space="preserve">Tabuľka č. 9 poskytuje informácie o výnosoch a nákladoch študentských domovov bez zmluvných zariadení, bez výnosov a nákladov v rámci podnikateľskej činnosti, teda uvádzajú sa len výnosy a náklady súvisiace s ubytovaním študentov, informácie o lôžkovej kapacite študentských domovov a o počte ubytovaných študentov (vrátane doktorandov) a o priemerných nákladoch na študenta. </t>
  </si>
  <si>
    <t>Tabuľka č. 10 poskytuje informácie o počte vydaných jedál a o nákladoch a výnosoch študentských jedální vrátane nákladov na stravovanie v zmluvných zariadeniach. Uvádzajú sa len výnosy a náklady súvisiace so stravovaním študentov.</t>
  </si>
  <si>
    <t>V prípade zmluvného zariadenia sa uvádzajú len výnosy a náklady na stravovanie študentov, ktoré prechádzajú účtovníctvom vysokej školy.</t>
  </si>
  <si>
    <r>
      <t>Tvorba fondu v kalendárnom roku spolu</t>
    </r>
    <r>
      <rPr>
        <sz val="12"/>
        <color indexed="8"/>
        <rFont val="Times New Roman"/>
        <family val="1"/>
      </rPr>
      <t xml:space="preserve"> SUM(R3:R10) </t>
    </r>
  </si>
  <si>
    <t>- prenos zostatku dotácie do nasledujúceho kalendárneho roku [R6+R7-R15]</t>
  </si>
  <si>
    <t>Náklady na činnosť študentských jedální súvisiace so stravovaním študentov za kalendárny rok</t>
  </si>
  <si>
    <r>
      <t xml:space="preserve">Rozdiel výnosov a nákladov študentských jedální súvisiacich so stravovaním študentov  </t>
    </r>
    <r>
      <rPr>
        <sz val="12"/>
        <rFont val="Times New Roman"/>
        <family val="1"/>
        <charset val="238"/>
      </rPr>
      <t>[R1-R9]</t>
    </r>
  </si>
  <si>
    <t>T10_R13</t>
  </si>
  <si>
    <t>Uvedie sa projektovaná lôžková kapacita ŠD, nie počet ubytovaných študentov v danom roku.</t>
  </si>
  <si>
    <t>V riadku 3 uvedie vysoká škola celkový objem ostatných príjmov z domácich zdrojov majúcich charakter dotácií. V riadkoch 3a ... rozpíše podrobnejšie jednotlivé druhy týchto príjmov.
Patrí sem aj dotácia z Úradu vlády SR na projekty riešené v rámci Finančného mechanizmu EHP a Nórskeho finančného mechanizmu.</t>
  </si>
  <si>
    <t>výnosy VVŠ</t>
  </si>
  <si>
    <t>výnosy VVŠ zo školného a poplatkov</t>
  </si>
  <si>
    <t>náklady VVŠ</t>
  </si>
  <si>
    <t>náklady na mzdy</t>
  </si>
  <si>
    <t xml:space="preserve">T10_R14 </t>
  </si>
  <si>
    <t>Tabuľka č. 21 poskytuje informácie o štruktúre účtu 384 - výnosy budúcich období. Bilancia je realizovaná v členení na zvyšok prijatej kapitálovej dotácie zo štátneho rozpočtu a z prostriedkov EÚ používanej na kompenzáciu odpisov majetku z nej obstaraného, nevyčerpanú bežnú dotáciu na aktivity budúcich období a na finančné prostriedky zo zahraničných projektov na budúce aktivity.</t>
  </si>
  <si>
    <r>
      <t xml:space="preserve">Nárok na príspevok zo štátneho rozpočtu na jedlá podľa metodiky </t>
    </r>
    <r>
      <rPr>
        <sz val="12"/>
        <rFont val="Times New Roman"/>
        <family val="1"/>
      </rPr>
      <t xml:space="preserve">                                     </t>
    </r>
  </si>
  <si>
    <t>Fond na podporu štúdia študentov so špecifickými potrebami</t>
  </si>
  <si>
    <t>Zvyšok prijatej kapitálovej dotácie zo štátneho rozpočtu používanej na kompenzáciu odpisov majetku z nej obstaraného</t>
  </si>
  <si>
    <r>
      <t xml:space="preserve">Zvyšok prijatej kapitálovej dotácie </t>
    </r>
    <r>
      <rPr>
        <b/>
        <sz val="10"/>
        <color indexed="8"/>
        <rFont val="Times New Roman"/>
        <family val="1"/>
        <charset val="238"/>
      </rPr>
      <t>z prostriedkov EÚ (štrukturálnych fondov)</t>
    </r>
    <r>
      <rPr>
        <b/>
        <sz val="12"/>
        <color indexed="8"/>
        <rFont val="Times New Roman"/>
        <family val="1"/>
        <charset val="238"/>
      </rPr>
      <t xml:space="preserve"> používanej na kompenzáciu odpisov majetku z nej obstaraného</t>
    </r>
  </si>
  <si>
    <t xml:space="preserve">Náklady / Výnosy </t>
  </si>
  <si>
    <r>
      <t>Nevyčerpaná dotácia (+) / nedoplatok dotácie (-) na motivačné štipendiá</t>
    </r>
    <r>
      <rPr>
        <b/>
        <sz val="12"/>
        <rFont val="Times New Roman"/>
        <family val="1"/>
        <charset val="238"/>
      </rPr>
      <t xml:space="preserve"> k 31. 12. predchádzajúceho kalendárneho roka</t>
    </r>
    <r>
      <rPr>
        <sz val="12"/>
        <rFont val="Times New Roman"/>
        <family val="1"/>
        <charset val="238"/>
      </rPr>
      <t xml:space="preserve">     </t>
    </r>
    <r>
      <rPr>
        <b/>
        <sz val="12"/>
        <rFont val="Times New Roman"/>
        <family val="1"/>
        <charset val="238"/>
      </rPr>
      <t xml:space="preserve">     </t>
    </r>
  </si>
  <si>
    <r>
      <t>Výdavky na motivačné štipendiá</t>
    </r>
    <r>
      <rPr>
        <sz val="12"/>
        <rFont val="Times New Roman"/>
        <family val="1"/>
        <charset val="238"/>
      </rPr>
      <t xml:space="preserve"> </t>
    </r>
    <r>
      <rPr>
        <b/>
        <sz val="12"/>
        <rFont val="Times New Roman"/>
        <family val="1"/>
        <charset val="238"/>
      </rPr>
      <t xml:space="preserve">v kalendárnom roku </t>
    </r>
    <r>
      <rPr>
        <b/>
        <vertAlign val="superscript"/>
        <sz val="12"/>
        <rFont val="Times New Roman"/>
        <family val="1"/>
        <charset val="238"/>
      </rPr>
      <t/>
    </r>
  </si>
  <si>
    <t xml:space="preserve">Výnos z dotácie zo štátneho rozpočtu na študentské jedálne v kalendárneho roku sa odvíja od zostatku dotácie predchádzajúceho kalendárneho roka a účelovej dotácie daného kalendárneho roka zníženej o prenos zostatku do nasledujúceho kalendárneho roka, resp. zvýšenej o nárok na poskytnutie nedoplatku. </t>
  </si>
  <si>
    <t>x</t>
  </si>
  <si>
    <t>Náklady spolu</t>
  </si>
  <si>
    <r>
      <t>Zostatok kapitálovej dotácie z predchádzajúceho roku</t>
    </r>
    <r>
      <rPr>
        <b/>
        <sz val="10"/>
        <rFont val="Times New Roman"/>
        <family val="1"/>
        <charset val="238"/>
      </rPr>
      <t xml:space="preserve"> </t>
    </r>
    <r>
      <rPr>
        <b/>
        <sz val="12"/>
        <rFont val="Times New Roman"/>
        <family val="1"/>
        <charset val="238"/>
      </rPr>
      <t>(z dotácií na R10 a R10a)</t>
    </r>
  </si>
  <si>
    <r>
      <t>Iné zdroje na obstaranie a technické zhodnotenie dlhodobého majetku</t>
    </r>
    <r>
      <rPr>
        <b/>
        <sz val="12"/>
        <rFont val="Times New Roman"/>
        <family val="1"/>
        <charset val="238"/>
      </rPr>
      <t xml:space="preserve"> (v danom roku vrátane zostatkov na týchto zdrojoch)</t>
    </r>
  </si>
  <si>
    <t>Pozn.</t>
  </si>
  <si>
    <t>T8_R1</t>
  </si>
  <si>
    <t>T19_V2</t>
  </si>
  <si>
    <t>Kód</t>
  </si>
  <si>
    <t>Názov</t>
  </si>
  <si>
    <t>Platné od</t>
  </si>
  <si>
    <t>motivačné štipendium - vybrané odbory (§ 96a ods.1 písm. a))</t>
  </si>
  <si>
    <t>sociálne štipendium</t>
  </si>
  <si>
    <t>štipendium poskytuje EVI</t>
  </si>
  <si>
    <t>štipendium z vlastných zdrojov vysokej školy</t>
  </si>
  <si>
    <t>vládny štipendista</t>
  </si>
  <si>
    <t>z mimo dotačných zdrojov</t>
  </si>
  <si>
    <t>zvýšenie PhD. štipendia z UD MSSR</t>
  </si>
  <si>
    <t>Kódy z Centrálneho registra študentov</t>
  </si>
  <si>
    <t>Kódy z CRŠ</t>
  </si>
  <si>
    <t>DrŠ</t>
  </si>
  <si>
    <t>T4_R3</t>
  </si>
  <si>
    <t>T4_R5</t>
  </si>
  <si>
    <t>Priemerné platy</t>
  </si>
  <si>
    <t>I=H/D/12</t>
  </si>
  <si>
    <t>*) medzi profesorov sa započítava aj funkčné zaradenie "hosťujúci profesor"</t>
  </si>
  <si>
    <t>Tabuľka 6a</t>
  </si>
  <si>
    <t>náklady na mzdy žien</t>
  </si>
  <si>
    <t>T4_R2</t>
  </si>
  <si>
    <t>Tabuľka č. 6a poskytuje informácie o počte a štruktúre žien a objeme nákladov na mzdy verejnej vysokej školy (bez odvodov).</t>
  </si>
  <si>
    <t>T6a_V1</t>
  </si>
  <si>
    <r>
      <t xml:space="preserve">Krytie fondu finančnými prostriedkami na osobitnom bankovom účte </t>
    </r>
    <r>
      <rPr>
        <vertAlign val="superscript"/>
        <sz val="12"/>
        <rFont val="Times New Roman"/>
        <family val="1"/>
        <charset val="238"/>
      </rPr>
      <t xml:space="preserve">3) </t>
    </r>
    <r>
      <rPr>
        <sz val="11"/>
        <rFont val="Times New Roman"/>
        <family val="1"/>
        <charset val="238"/>
      </rPr>
      <t>k 31.12.</t>
    </r>
  </si>
  <si>
    <t>Fondy VVŠ</t>
  </si>
  <si>
    <t>T11_R2_SA (SB) = T13_R2_SC (SD)</t>
  </si>
  <si>
    <t>V stĺpci SA, resp. SC sa uvedú výdavky z dotácie na sociálne štipendiá poskytnuté študentom v danom kalendárnom roku, uvedené v Centrálnom registri študentov pod kódom 1.</t>
  </si>
  <si>
    <t>V tomto riadku uvádzajte len čerpanie sociálnych štipendií a motivačných štipendií z dotácie a z vlastných zdrojov. Táto hodnota musí byť započítaná v tvorbe fondu a tiež uvedená v T19_R1.</t>
  </si>
  <si>
    <t>Stavy na devízových účtoch je potrebné uvádzať v eurách.</t>
  </si>
  <si>
    <t>Výpočet</t>
  </si>
  <si>
    <t>Priemerné platy žien</t>
  </si>
  <si>
    <t>súčet HČ+PČ</t>
  </si>
  <si>
    <t>súčet HČ+PČ-daň z príjmov</t>
  </si>
  <si>
    <t>L= G+H+I+J+K</t>
  </si>
  <si>
    <t>-za dosiahnutie vynikajúceho výsledku v oblasti štúdia [R6+R7]</t>
  </si>
  <si>
    <t>-za dosiahnutie vynikajúceho výsledku vo výskume a vývoji [R9+R10]</t>
  </si>
  <si>
    <t>T12_SE</t>
  </si>
  <si>
    <t>Zmeny stavu zásob vlastnej výroby (účtová skupina 611-614)</t>
  </si>
  <si>
    <t>Príspevky z podielu zaplatenej dane (účet 665)</t>
  </si>
  <si>
    <t>- náklady na tvorbu fondu reprodukcie (účet 556 400) (z predaja a likvidácie majetku)</t>
  </si>
  <si>
    <t>- tvorba fondu z výnosov z predaja (a likvidácie) majetku (účet 413 117)</t>
  </si>
  <si>
    <t xml:space="preserve">V riadku 2 uvedie vysoká škola celkový objem príjmov z dotácií z rozpočtu obcí a VÚC. V riadkoch R2a ... rozpíše podrobnejšie jednotlivé druhy týchto dotácií, každú na osobitný riadok. </t>
  </si>
  <si>
    <t>V týchto riadkoch uvedie verejná vysoká škola všetky osobitne financované súčasti (špecifiká), každú na osobitný riadok.</t>
  </si>
  <si>
    <r>
      <t xml:space="preserve">Uveďte </t>
    </r>
    <r>
      <rPr>
        <b/>
        <sz val="12"/>
        <color indexed="8"/>
        <rFont val="Times New Roman"/>
        <family val="1"/>
        <charset val="238"/>
      </rPr>
      <t xml:space="preserve">len náklady na jedlá </t>
    </r>
    <r>
      <rPr>
        <sz val="12"/>
        <color indexed="8"/>
        <rFont val="Times New Roman"/>
        <family val="1"/>
        <charset val="238"/>
      </rPr>
      <t xml:space="preserve">vydané študentom v kalendárnom roku </t>
    </r>
    <r>
      <rPr>
        <b/>
        <sz val="12"/>
        <color indexed="8"/>
        <rFont val="Times New Roman"/>
        <family val="1"/>
        <charset val="238"/>
      </rPr>
      <t>vo vlastných jedálňach a stravovacích zariadeniach</t>
    </r>
    <r>
      <rPr>
        <sz val="12"/>
        <color indexed="8"/>
        <rFont val="Times New Roman"/>
        <family val="1"/>
        <charset val="238"/>
      </rPr>
      <t>.</t>
    </r>
  </si>
  <si>
    <t>T13_V7</t>
  </si>
  <si>
    <r>
      <t>Nevyčerpaná dotácia (+) / nedoplatok dotácie (-) k 31. 12. kalendárneho roka</t>
    </r>
    <r>
      <rPr>
        <b/>
        <vertAlign val="superscript"/>
        <sz val="12"/>
        <rFont val="Times New Roman"/>
        <family val="1"/>
        <charset val="238"/>
      </rPr>
      <t xml:space="preserve"> </t>
    </r>
    <r>
      <rPr>
        <b/>
        <sz val="12"/>
        <rFont val="Times New Roman"/>
        <family val="1"/>
        <charset val="238"/>
      </rPr>
      <t xml:space="preserve">  [R1+R2-R3]                       </t>
    </r>
  </si>
  <si>
    <r>
      <t>Počet študentov, ktorým bolo priznané motivačné štipendium</t>
    </r>
    <r>
      <rPr>
        <b/>
        <vertAlign val="superscript"/>
        <sz val="12"/>
        <rFont val="Times New Roman"/>
        <family val="1"/>
        <charset val="238"/>
      </rPr>
      <t xml:space="preserve"> 1)</t>
    </r>
  </si>
  <si>
    <r>
      <t xml:space="preserve">mot. štipendiá podľa 
§ 96a, ods.1, písm. a)
</t>
    </r>
    <r>
      <rPr>
        <b/>
        <sz val="12"/>
        <rFont val="Times New Roman"/>
        <family val="1"/>
        <charset val="238"/>
      </rPr>
      <t>(kód v CRŠ: 19)</t>
    </r>
    <r>
      <rPr>
        <vertAlign val="superscript"/>
        <sz val="12"/>
        <rFont val="Times New Roman"/>
        <family val="1"/>
        <charset val="238"/>
      </rPr>
      <t>2)</t>
    </r>
  </si>
  <si>
    <t>K=A+C+E+G+I</t>
  </si>
  <si>
    <t>L=B+D+F+H+J</t>
  </si>
  <si>
    <t>Výnos z dotácie zo štátneho rozpočtu na študentské domovy (vrátane zmluvných zariadení a valorizácie miezd ŠJ)</t>
  </si>
  <si>
    <t>Daň z príjmov (účtová skupina 59: 591 až 595)</t>
  </si>
  <si>
    <t>C = A+B</t>
  </si>
  <si>
    <t>z  dotácií 
(ostatné kódy okrem kódu 13)</t>
  </si>
  <si>
    <t xml:space="preserve">- za prijímacie konanie (§ 92 ods. 12 zákona) (účet 648 003) </t>
  </si>
  <si>
    <t xml:space="preserve">- za rigorózne konanie (§ 92 ods. 13 zákona) (účet 648 004) </t>
  </si>
  <si>
    <t>- za vydanie dokladov o štúdiu a ich kópií (§ 92 ods. 15 zákona) (účet 648 006)</t>
  </si>
  <si>
    <t>- za vydanie dokladov o absolvovaní štúdia v štátnom jazyku a v jazyku požadovanom študentom a ich kópií  (§ 92 ods. 15 zákona) (účet 648 024)</t>
  </si>
  <si>
    <t xml:space="preserve">T5_V3
</t>
  </si>
  <si>
    <t>kvartil q1 25%</t>
  </si>
  <si>
    <t>kvartil q3 75%</t>
  </si>
  <si>
    <t>medián *) = stredná hodnota</t>
  </si>
  <si>
    <t>zdroj 1AA + 3AA spolu</t>
  </si>
  <si>
    <t>zdroj 1AC + 3AC spolu</t>
  </si>
  <si>
    <t>zdroj 1AA1; 3AA1</t>
  </si>
  <si>
    <t>zdroj 1AA2; 3AA2</t>
  </si>
  <si>
    <t>Iné nezaradené</t>
  </si>
  <si>
    <t>- iné nezaradené</t>
  </si>
  <si>
    <t>z iných zdrojov
 kód 13</t>
  </si>
  <si>
    <t xml:space="preserve">Kategória zamestnancov - žien
</t>
  </si>
  <si>
    <t>kvartil q2 50%
medián *)</t>
  </si>
  <si>
    <t>R11_R3</t>
  </si>
  <si>
    <t>Ak má verejná vysoká škola zriadené účty aj mimo Štátnu pokladnicu (napr. dobiehajúce účty na riešenie zahraničných výskumných projektov), uvedie súhrnný údaj o nich v tomto riadku. V komentári uvedie podrobnejšiu charakteristiku týchto účtov.</t>
  </si>
  <si>
    <r>
      <t>Dotácia na kapitálové výdavky z prostriedkov EÚ (štrukturálnych fondov</t>
    </r>
    <r>
      <rPr>
        <b/>
        <sz val="12"/>
        <rFont val="Times New Roman"/>
        <family val="1"/>
        <charset val="238"/>
      </rPr>
      <t xml:space="preserve"> vrátane spolufinancovania)</t>
    </r>
  </si>
  <si>
    <t>*)</t>
  </si>
  <si>
    <t>T12_SA</t>
  </si>
  <si>
    <t>Nákup strojov, prístrojov, zariadení, techniky a náradia [SUM(R5:R10)]</t>
  </si>
  <si>
    <t>Výdavky na obstaranie a technické zhodnotenie dlhobého majetku spolu [R1+SUM(R3:R4)+SUM(R11:R16)]</t>
  </si>
  <si>
    <t>Čerpanie z iných zdrojov (napr. z 131x, ...)</t>
  </si>
  <si>
    <r>
      <t xml:space="preserve">Štipendiá z vlastných zdrojov vysokej školy (§ 97 zákona) spolu </t>
    </r>
    <r>
      <rPr>
        <sz val="12"/>
        <color theme="1"/>
        <rFont val="Times New Roman"/>
        <family val="1"/>
        <charset val="238"/>
      </rPr>
      <t xml:space="preserve">[R2+R5+R8+R11+R14+R17] </t>
    </r>
  </si>
  <si>
    <r>
      <t xml:space="preserve">- prospechové </t>
    </r>
    <r>
      <rPr>
        <sz val="12"/>
        <color theme="1"/>
        <rFont val="Times New Roman"/>
        <family val="1"/>
        <charset val="238"/>
      </rPr>
      <t xml:space="preserve">[R3+R4] </t>
    </r>
  </si>
  <si>
    <r>
      <t xml:space="preserve">  - poskytované mesačne </t>
    </r>
    <r>
      <rPr>
        <vertAlign val="superscript"/>
        <sz val="12"/>
        <color theme="1"/>
        <rFont val="Times New Roman"/>
        <family val="1"/>
        <charset val="238"/>
      </rPr>
      <t>1)</t>
    </r>
  </si>
  <si>
    <r>
      <t xml:space="preserve">- za umeleckú alebo športovú činnosť </t>
    </r>
    <r>
      <rPr>
        <sz val="12"/>
        <color theme="1"/>
        <rFont val="Times New Roman"/>
        <family val="1"/>
        <charset val="238"/>
      </rPr>
      <t xml:space="preserve">[R11+R12]  </t>
    </r>
    <r>
      <rPr>
        <b/>
        <sz val="12"/>
        <color theme="1"/>
        <rFont val="Times New Roman"/>
        <family val="1"/>
        <charset val="238"/>
      </rPr>
      <t xml:space="preserve">                                                     </t>
    </r>
  </si>
  <si>
    <r>
      <t xml:space="preserve">- na sociálnu podporu </t>
    </r>
    <r>
      <rPr>
        <sz val="12"/>
        <color theme="1"/>
        <rFont val="Times New Roman"/>
        <family val="1"/>
        <charset val="238"/>
      </rPr>
      <t>[R15+R16]</t>
    </r>
  </si>
  <si>
    <t>T12_R5:R10</t>
  </si>
  <si>
    <t>T12_R16</t>
  </si>
  <si>
    <t>v r.2019 sa nepoužíval</t>
  </si>
  <si>
    <r>
      <t xml:space="preserve">mot. štipendiá podľa 
§ 96a, ods.1, písm. b)
</t>
    </r>
    <r>
      <rPr>
        <b/>
        <sz val="12"/>
        <rFont val="Times New Roman"/>
        <family val="1"/>
        <charset val="238"/>
      </rPr>
      <t>(kódy v  CRŠ: 
4, 5, 6, 7, 8)</t>
    </r>
    <r>
      <rPr>
        <vertAlign val="superscript"/>
        <sz val="12"/>
        <rFont val="Times New Roman"/>
        <family val="1"/>
        <charset val="238"/>
      </rPr>
      <t>3)</t>
    </r>
  </si>
  <si>
    <t xml:space="preserve">Čerpanie 
z ostatných zdrojov prostredníctvom fondu reprodukcie </t>
  </si>
  <si>
    <t>Uvedie sa rozsah ubytovania študentov v osobomesiacoch. Napríklad, študent, ktorý býval v študentskom domove 10 mesiacov, prispeje do počtu osobomesiacov údajom 10.</t>
  </si>
  <si>
    <t xml:space="preserve">    - bežné účty pre študentské domovy</t>
  </si>
  <si>
    <t xml:space="preserve">    - bežné účty pre študentské jedálne</t>
  </si>
  <si>
    <t xml:space="preserve">    - bežné účety na riešenie úloh vedy a
      výskumu  zo SR, resp.zahraničia </t>
  </si>
  <si>
    <t>účty rezervného fondu</t>
  </si>
  <si>
    <t>účty fondu reprodukcie</t>
  </si>
  <si>
    <t>účty štipendijného fondu</t>
  </si>
  <si>
    <t>účty fondov na podporu štúdia študentov so špecifickými potrebami</t>
  </si>
  <si>
    <t>účty ostatných fondov</t>
  </si>
  <si>
    <t>dotačný účet VVŠ</t>
  </si>
  <si>
    <t>devízové účty</t>
  </si>
  <si>
    <t>účty sociálneho fondu</t>
  </si>
  <si>
    <t>účty podnikateľskej činnosti</t>
  </si>
  <si>
    <t xml:space="preserve">   účty termínovaných vkladov</t>
  </si>
  <si>
    <t>bežné účty - zábezpeka</t>
  </si>
  <si>
    <t xml:space="preserve">   účty mimo Štátnej pokladnice spolu</t>
  </si>
  <si>
    <t>ostatné bankové účty v Štátnej pokladnici 
mimo účtov uvedených v R2:R16</t>
  </si>
  <si>
    <t xml:space="preserve">Verejná vysoká škola tu uvedie stavy na jednotlivých účtoch. </t>
  </si>
  <si>
    <t>Verejná vysoká škola tu uvedie stavy na účtoch, na ktoré uchádzači  počas procesu verejného obstarávania vkladajú finančnú zábezpeku.</t>
  </si>
  <si>
    <t>V tomto riadku uvedie verejná vysoká škola všetky ostatné stavy na bankových účtov v Štátnej pokladnici, ktoré neboli zaradené ani do jednej skupiny účtov.</t>
  </si>
  <si>
    <t>T16_R2</t>
  </si>
  <si>
    <t>zdroj 1AB + 3AB spolu</t>
  </si>
  <si>
    <t>zdroj 1AC1; 3AC1</t>
  </si>
  <si>
    <t>zdroj 1AB1; 3AB1</t>
  </si>
  <si>
    <t>zdroj 1AB2; 3AB2</t>
  </si>
  <si>
    <t>zdroj 1AM + 3AM spolu</t>
  </si>
  <si>
    <t>zdroj 1AM1; 3AM1</t>
  </si>
  <si>
    <t>zdroj 1AM2; 3AM2</t>
  </si>
  <si>
    <t>zdroj 1AJ + 3AJ spolu</t>
  </si>
  <si>
    <t>zdroj 1AJ1; 3AJ1</t>
  </si>
  <si>
    <t>zdroj 1AJ2; 3AJ2</t>
  </si>
  <si>
    <r>
      <t>Dotácie z iných kapitol spolu [</t>
    </r>
    <r>
      <rPr>
        <sz val="12"/>
        <color theme="1"/>
        <rFont val="Times New Roman"/>
        <family val="1"/>
        <charset val="238"/>
      </rPr>
      <t>R15+R18+R21+....] *)</t>
    </r>
  </si>
  <si>
    <t>za riadok 23 uveďte ďalšie zdroje, ktoré boli poskytnuté z EÚ a z iných kapitol</t>
  </si>
  <si>
    <r>
      <t>Dotácie z prostriedkov EÚ spolu</t>
    </r>
    <r>
      <rPr>
        <sz val="12"/>
        <color indexed="8"/>
        <rFont val="Times New Roman"/>
        <family val="1"/>
      </rPr>
      <t xml:space="preserve"> [R13+R14]</t>
    </r>
  </si>
  <si>
    <t>23a</t>
  </si>
  <si>
    <t>23b</t>
  </si>
  <si>
    <t>Náklady na štipendiá doktorandov v dennej forme štúdia spolu</t>
  </si>
  <si>
    <t>T16_R2:R16</t>
  </si>
  <si>
    <t>T16_R3</t>
  </si>
  <si>
    <t>Verejná vysoká škola tu uvedie stavy na bežných účtoch neuvedených v riadkoch R4:R6.</t>
  </si>
  <si>
    <t>T16_R16</t>
  </si>
  <si>
    <t>T16_ R17</t>
  </si>
  <si>
    <t>T16_R18</t>
  </si>
  <si>
    <t>T16_R19</t>
  </si>
  <si>
    <t>T17_R15</t>
  </si>
  <si>
    <t>T16_R20_SB = výkazníctvo, súvaha, časť Aktíva, riadok 053,</t>
  </si>
  <si>
    <t xml:space="preserve">Vysoká škola uvedie v samostatnom riadku objem výnosov zo školného za súbežné štúdium v dennej forme. </t>
  </si>
  <si>
    <t>Uvedie sa objem na obstaranie a technické zhodnotenie dlhodobého majetku z iných zdrojov v danom roku vrátane zostatkov na týchto zdrojoch (patria sem aj prostriedky zo zdroja 11E1, 11E2 - Finančný mechanizmus EHP; 11E3, 11E4 - Nórsky finančný mechanizmus a 121 - Všeobecná pokladničná správa vrátane ich zostatkov z predchádzajúcich rokov).</t>
  </si>
  <si>
    <t>T13_SG(SH) uvádzajte tvorbu fondu podľa §16a bod d) zákona 131/2002 Z. z., t.j. fondu na podporu štúdia študentov so špecifickými potrebami.</t>
  </si>
  <si>
    <t>Údaje v T5 sú rozšírené o tvorbu fondov.</t>
  </si>
  <si>
    <t xml:space="preserve"> - MZDY (účty 521 001-008, 521 012, 521 013)</t>
  </si>
  <si>
    <t xml:space="preserve">- Ostatné náklady účty 541 až 548 </t>
  </si>
  <si>
    <t>tehotenské štipendiá</t>
  </si>
  <si>
    <t>uvádzajú sa štipendiá vyplatené zo štátneho rozpočtu, kód v CRŠ: 21</t>
  </si>
  <si>
    <t>Počet študentov poberajúcich tehotenské štipendium</t>
  </si>
  <si>
    <t>T8a_V1</t>
  </si>
  <si>
    <t>T8a_R1</t>
  </si>
  <si>
    <t>T8a_R5</t>
  </si>
  <si>
    <t>V stĺpci SA, resp. SC sa uvedú výdavky z dotácie na tehotenské štipendiá poskytnuté študentom v danom kalendárnom roku, uvedené v Centrálnom registri študentov pod kódom 21.</t>
  </si>
  <si>
    <t>)*</t>
  </si>
  <si>
    <t>Tabuľka 8a</t>
  </si>
  <si>
    <t>Tabuľka 15</t>
  </si>
  <si>
    <t>T15_V1</t>
  </si>
  <si>
    <t>Vysoká škola uvedie v samostatnom riadku objem výnosov za štúdium v cudzom jazyku.</t>
  </si>
  <si>
    <t>Vysoká škola uvedie v samostatnom riadku objem výnosov zo školného za prekročenie štandardnej dĺžky štúdia v dennej forme.</t>
  </si>
  <si>
    <t>Vysoká škola uvedie v samostatnom riadku objem výnosov zo školného za štúdium v externej forme štúdia.</t>
  </si>
  <si>
    <t xml:space="preserve">   - Prvok 077 15 01)*</t>
  </si>
  <si>
    <t>motivačné štipendium (§ 96a ods. 1 písm. b)) vynikajúce plnenie študijných povinností</t>
  </si>
  <si>
    <t>motivačné štipendium - (§ 96a ods. 1 písm. b)) - mimoriadny študijný výsledok</t>
  </si>
  <si>
    <t>motivačné štipendium - (§ 96a ods. 1 písm. b)) mimoriadny výsledok vo výskume/vývoji</t>
  </si>
  <si>
    <t>motivačné štipendium - (§ 96a ods. 1 písm. b)) mimoriadny výsledok v umeleckej činnosti</t>
  </si>
  <si>
    <t>motivačné štipendium - (§ 96a ods. 1 písm. b)) mimoriadny výsledok v športovej činnosti</t>
  </si>
  <si>
    <t>podnikové štipendium (§ 97a zákona o vš)</t>
  </si>
  <si>
    <t>mimoriadne štipendium z vlastných zdrojov vysokej školy</t>
  </si>
  <si>
    <t>štipendium - Plán obnovy a odolnosti - talentovaní študenti (a)</t>
  </si>
  <si>
    <t>štipendium - Plán obnovy a odolnosti - znevýhodnení študenti (c)</t>
  </si>
  <si>
    <t>štipendium z rozvojových projektov na zmiernenie negatívnych dôsledkov vojny na Ukrajine - zdroj: 11UA</t>
  </si>
  <si>
    <r>
      <t>Dotácie z POO spolu</t>
    </r>
    <r>
      <rPr>
        <sz val="12"/>
        <color indexed="8"/>
        <rFont val="Times New Roman"/>
        <family val="1"/>
      </rPr>
      <t xml:space="preserve"> [R13+R14]</t>
    </r>
  </si>
  <si>
    <t xml:space="preserve">Počet študentov poberajúcich štipendium z POO </t>
  </si>
  <si>
    <t>zdroj 1P01</t>
  </si>
  <si>
    <t>zdroj 1P02</t>
  </si>
  <si>
    <t>zdroj 3P01</t>
  </si>
  <si>
    <t>zdroj 3P02</t>
  </si>
  <si>
    <t>zdroj 3P01  + 3P02 spolu</t>
  </si>
  <si>
    <t>zdroj 1P01  + 1P02 spolu</t>
  </si>
  <si>
    <r>
      <t xml:space="preserve">Dotácie z kapitoly MŠVVaŠ SR spolu </t>
    </r>
    <r>
      <rPr>
        <sz val="12"/>
        <color theme="1"/>
        <rFont val="Times New Roman"/>
        <family val="1"/>
        <charset val="238"/>
      </rPr>
      <t xml:space="preserve">[R1+R2+R4+R5] </t>
    </r>
  </si>
  <si>
    <t>Tabuľka 20a</t>
  </si>
  <si>
    <t>T20a_V1</t>
  </si>
  <si>
    <t>zdroj 1P01 + 1P02 spolu</t>
  </si>
  <si>
    <t>zdroj 3P01 + 3P02 spolu</t>
  </si>
  <si>
    <t>Bežné dotácie z POO</t>
  </si>
  <si>
    <t>Kapitálové dotácie z POO</t>
  </si>
  <si>
    <t>za riadok 21 uveďte ďalšie zdroje, ktoré boli poskytnuté z POO a z iných kapitol</t>
  </si>
  <si>
    <t>Čísla účtov v tvare IBAN</t>
  </si>
  <si>
    <t>T14_V1</t>
  </si>
  <si>
    <t>Tabuľka 14</t>
  </si>
  <si>
    <t>Tabuľka 20b</t>
  </si>
  <si>
    <t>T20b_V1</t>
  </si>
  <si>
    <t>zdroj 11UA</t>
  </si>
  <si>
    <t xml:space="preserve">2) V stĺpcoch B sa uvádza celkový (fyzický) počet študentov, ktorým bolo v príslušnom kalendárnom roku poskytnuté štipendium z rozvojového projektu UA bez ohľadu na počet mesiacov. </t>
  </si>
  <si>
    <r>
      <t xml:space="preserve">V R_12 sa uvádza </t>
    </r>
    <r>
      <rPr>
        <b/>
        <sz val="12"/>
        <color theme="1"/>
        <rFont val="Times New Roman"/>
        <family val="1"/>
        <charset val="238"/>
      </rPr>
      <t>skutočne poskytnutá</t>
    </r>
    <r>
      <rPr>
        <sz val="12"/>
        <color theme="1"/>
        <rFont val="Times New Roman"/>
        <family val="1"/>
        <charset val="238"/>
      </rPr>
      <t xml:space="preserve"> dotácia na </t>
    </r>
    <r>
      <rPr>
        <b/>
        <sz val="12"/>
        <color theme="1"/>
        <rFont val="Times New Roman"/>
        <family val="1"/>
        <charset val="238"/>
      </rPr>
      <t>sociálne a tehotenské</t>
    </r>
    <r>
      <rPr>
        <sz val="12"/>
        <color theme="1"/>
        <rFont val="Times New Roman"/>
        <family val="1"/>
        <charset val="238"/>
      </rPr>
      <t xml:space="preserve"> štipendiá (spolu) a v R_13 sa uvádza skutočne poskytnutá dotácia </t>
    </r>
    <r>
      <rPr>
        <b/>
        <sz val="12"/>
        <color theme="1"/>
        <rFont val="Times New Roman"/>
        <family val="1"/>
        <charset val="238"/>
      </rPr>
      <t>motivačné</t>
    </r>
    <r>
      <rPr>
        <sz val="12"/>
        <color theme="1"/>
        <rFont val="Times New Roman"/>
        <family val="1"/>
        <charset val="238"/>
      </rPr>
      <t xml:space="preserve"> štipendiá. </t>
    </r>
  </si>
  <si>
    <t>Tabuľka č. 7 poskytuje informácie o počte osobomesiacov doktorandov v dennej forme štúdia, o nákladoch vysokej školy na štipendiá doktorandov.</t>
  </si>
  <si>
    <t>Tabuľka č. 8 poskytuje informácie o príjmoch a výdavkoch (cash) na sociálne štipendiá zo štátneho rozpočtu podľa § 96 zákona a o počte študentov poberajúcich sociálne štipendiá.</t>
  </si>
  <si>
    <t>Tabuľka č. 8a poskytuje informácie o príjmoch a výdavkoch (cash) na tehotenské štipendiá zo štátneho rozpočtu podľa § 96b zákona a o počte študentiek poberajúcich tehotenské štipendiá.</t>
  </si>
  <si>
    <r>
      <t xml:space="preserve">Uveďte počet vydaných jedál študentom </t>
    </r>
    <r>
      <rPr>
        <sz val="12"/>
        <color indexed="8"/>
        <rFont val="Times New Roman"/>
        <family val="1"/>
        <charset val="238"/>
      </rPr>
      <t xml:space="preserve">v kalendárnom roku </t>
    </r>
    <r>
      <rPr>
        <b/>
        <sz val="12"/>
        <color indexed="8"/>
        <rFont val="Times New Roman"/>
        <family val="1"/>
        <charset val="238"/>
      </rPr>
      <t>spolu vo vlastných jedálňach a stravovacích zariadeniach</t>
    </r>
    <r>
      <rPr>
        <sz val="12"/>
        <color indexed="8"/>
        <rFont val="Times New Roman"/>
        <family val="1"/>
        <charset val="238"/>
      </rPr>
      <t>.</t>
    </r>
  </si>
  <si>
    <r>
      <t xml:space="preserve">Uveďte počet vydaných jedál študentom </t>
    </r>
    <r>
      <rPr>
        <sz val="12"/>
        <color indexed="8"/>
        <rFont val="Times New Roman"/>
        <family val="1"/>
        <charset val="238"/>
      </rPr>
      <t xml:space="preserve">v kalendárnom roku </t>
    </r>
    <r>
      <rPr>
        <b/>
        <sz val="12"/>
        <color indexed="8"/>
        <rFont val="Times New Roman"/>
        <family val="1"/>
        <charset val="238"/>
      </rPr>
      <t>spolu v prenajatých stravovacích zariadeniach</t>
    </r>
    <r>
      <rPr>
        <sz val="12"/>
        <color indexed="8"/>
        <rFont val="Times New Roman"/>
        <family val="1"/>
        <charset val="238"/>
      </rPr>
      <t>.</t>
    </r>
  </si>
  <si>
    <t>Stav fondu k 1. 1. kalendárneho roku v R1 sa rovná stavu fondu k 31.12. predchádzajúceho roku v R12.</t>
  </si>
  <si>
    <t>Tabuľka č.19 poskytuje informácie o objeme a štruktúre štipendií vyplácaných verejnou vysokou školou z vlastných zdrojov podľa § 97 zákona. Neobsahuje údaje o "normálnych" štipendiách vyplatených doktorandom (t.j. podľa §54, ods.18 zákona).</t>
  </si>
  <si>
    <t>Tabuľka č.19 poskytuje informácie o objeme a štruktúre mot. štipendií vyplácaných verejnou vysokou školou z vlastných zdrojov uvedených v Centrálnom registri študentov s kódom 9.</t>
  </si>
  <si>
    <t>Tabuľka č. 20 poskytuje informácie o príjmoch a výdavkoch vysokej školy na motivačné štipendiá a o počte študentov, ktorí ich poberajú v zmysle § 96a zákona.</t>
  </si>
  <si>
    <r>
      <t xml:space="preserve">Tabuľka č. 22 poskytuje informácie o výkaze ziskov a strát sumár za VVŠ </t>
    </r>
    <r>
      <rPr>
        <b/>
        <sz val="12"/>
        <rFont val="Times New Roman"/>
        <family val="1"/>
        <charset val="238"/>
      </rPr>
      <t xml:space="preserve">za oblasť sociálnej podpory študentov </t>
    </r>
    <r>
      <rPr>
        <sz val="12"/>
        <rFont val="Times New Roman"/>
        <family val="1"/>
        <charset val="238"/>
      </rPr>
      <t xml:space="preserve">časť </t>
    </r>
    <r>
      <rPr>
        <b/>
        <sz val="12"/>
        <rFont val="Times New Roman"/>
        <family val="1"/>
        <charset val="238"/>
      </rPr>
      <t xml:space="preserve">"Výnosy". </t>
    </r>
    <r>
      <rPr>
        <sz val="12"/>
        <rFont val="Times New Roman"/>
        <family val="1"/>
        <charset val="238"/>
      </rPr>
      <t>Údaje sa uvádzajú s presnosťou na dve desatinné miesta.</t>
    </r>
  </si>
  <si>
    <r>
      <t>Tabuľka č. 23 poskytuje informácie o výkaze ziskov a strát sumár za VVŠ za oblasť sociálnej podpory študentov</t>
    </r>
    <r>
      <rPr>
        <sz val="12"/>
        <rFont val="Times New Roman"/>
        <family val="1"/>
        <charset val="238"/>
      </rPr>
      <t xml:space="preserve"> časť</t>
    </r>
    <r>
      <rPr>
        <b/>
        <sz val="12"/>
        <rFont val="Times New Roman"/>
        <family val="1"/>
        <charset val="238"/>
      </rPr>
      <t xml:space="preserve"> "Náklady".</t>
    </r>
    <r>
      <rPr>
        <sz val="12"/>
        <rFont val="Times New Roman"/>
        <family val="1"/>
        <charset val="238"/>
      </rPr>
      <t xml:space="preserve"> Údaje sa uvádzajú s presnosťou na dve desatinné miesta.</t>
    </r>
  </si>
  <si>
    <t>uvádza sa skutočne poskytnutá dotácia na sociálne a tehotenské štipendiá (spolu)</t>
  </si>
  <si>
    <t>- náklady študentských domovov (bez zmluvných zariadení) - mzdy a odvody</t>
  </si>
  <si>
    <t>- náklady študentských domovov (bez zmluvných zariadení) - ostatné</t>
  </si>
  <si>
    <t>- interiérové vybavenie (713 001)</t>
  </si>
  <si>
    <t>- telekomunikačná technika (713 003)</t>
  </si>
  <si>
    <t>- výpočtová technika (713 002)</t>
  </si>
  <si>
    <t>- prevádzkové stroje, prístroje, zariadenia, technika a náradie (713 004)</t>
  </si>
  <si>
    <t>- špeciálne stroje, prístroje, zariadenia, technika, náradie a materiál  (713 005)</t>
  </si>
  <si>
    <t>- komunikačná infraštruktúra (713 006)</t>
  </si>
  <si>
    <t>- tvorba fondu z predaja alebo likvidácie majetku</t>
  </si>
  <si>
    <r>
      <t>Dotácia na kapitálové výdavky zo štátneho rozpočtu (111</t>
    </r>
    <r>
      <rPr>
        <b/>
        <sz val="12"/>
        <rFont val="Times New Roman"/>
        <family val="1"/>
      </rPr>
      <t>)</t>
    </r>
  </si>
  <si>
    <t>V prípade, že časť dotácie škola posúva na zmluvné zariadenia, uveďte objem posunutej dotácie do poznámky pod tabuľkou.</t>
  </si>
  <si>
    <r>
      <t xml:space="preserve">   V stĺpci A uvádzajte pre KV (príjem na 322 001)</t>
    </r>
    <r>
      <rPr>
        <b/>
        <sz val="12"/>
        <rFont val="Times New Roman"/>
        <family val="1"/>
      </rPr>
      <t>.</t>
    </r>
  </si>
  <si>
    <t xml:space="preserve">                                                                                        </t>
  </si>
  <si>
    <t>- z ubytovania a stravovania iných fyzických osôb (účty 602 008 a 602 010)</t>
  </si>
  <si>
    <t>Pokuty a penále (účty 641+642)</t>
  </si>
  <si>
    <t>Platby za odpísané pohľadávky (účet 643)</t>
  </si>
  <si>
    <t>- z dotačného účtu (účet 644 001)</t>
  </si>
  <si>
    <t>- z ostatných účtov (účet 644 002)</t>
  </si>
  <si>
    <t>- školné za prekročenie štandardnej dĺžky štúdia (účet 648 001)</t>
  </si>
  <si>
    <t>- za cudzojazyčné štúdium dennou formou (účet 648 010)</t>
  </si>
  <si>
    <t>- školné od externých študentov (§ 92 ods. 4 zákona) (účty 648 020, 648 011)</t>
  </si>
  <si>
    <t>- poplatky za súbežné štúdium (§ 92, ods. 5) (účet 648 026)</t>
  </si>
  <si>
    <t>- školné od cudzincov (§ 92 ods. 9 zákona) (účty 648 002, 648 023)</t>
  </si>
  <si>
    <t>- poplatky za rigorózne konanie (§ 92, ods. 11) (účet 648 004)</t>
  </si>
  <si>
    <t>- poplatky za rigorózne konanie - vydanie diplomu (účet 648 005)</t>
  </si>
  <si>
    <t>- poplatky za vydanie dokladov o štúdiu (účet 648 006)</t>
  </si>
  <si>
    <t>- poplatky za vydanie dokladov o absolvovaní štúdia (§92, ods. 15) (účet 648 024)</t>
  </si>
  <si>
    <t>- poplatky za uznávanie rovnocennosti dokladov o štúdiu (§92, ods. 15) (účet 648 025)</t>
  </si>
  <si>
    <t>- poplatky za prijímacie konanie (§ 92, ods. 10) (účet 648 003)</t>
  </si>
  <si>
    <t>- dary (účty 649 009, 646 001, 646 002)</t>
  </si>
  <si>
    <t>- výnosy z dedičstva (účet 649 010)</t>
  </si>
  <si>
    <t>- použitie prostriedkov výnosov budúcich období - projekty (účet 649 015)</t>
  </si>
  <si>
    <t>- príspevok na úhradu výdavkov zahraničných študentov/lektorov (účet 649 016)</t>
  </si>
  <si>
    <t>- vložné na konferencie (účet 649 018)</t>
  </si>
  <si>
    <t>Výnosy z krátkodobého finančného majetku (účet 655)</t>
  </si>
  <si>
    <t>- fondu na podporu štúdia študentov so špecifickými potrebami (účet 656 300)</t>
  </si>
  <si>
    <t>Výnosy z nájmu majetku (účet 658)</t>
  </si>
  <si>
    <t>Prijaté príspevky od fyzických osôb (účet 663)</t>
  </si>
  <si>
    <t>- za súbežné štúdium v dennej forme (§ 92 ods. 5) (účet 648 026)</t>
  </si>
  <si>
    <t>- za prekročenie štandardnej dĺžky štúdia v dennej forme (§ 92 ods. 6) (účet 648 001)</t>
  </si>
  <si>
    <t>- za cudzojazyčné štúdium dennou formou (§ 92 ods. 8 a 9) (účty 648 002, 648 010, 648 023)</t>
  </si>
  <si>
    <t>- za externú formu štúdia (§ 92 ods. 4) (účty 648 020, 648 011)</t>
  </si>
  <si>
    <t xml:space="preserve">- za vydanie diplomu za rigorózne konanie (§ 92 ods. 14 zákona) (účet 648 005) </t>
  </si>
  <si>
    <r>
      <t xml:space="preserve">- za uznávanie rovnocennosti dokladov o štúdiu (§ 92 ods. 15 zákona) (účet 648 025) </t>
    </r>
    <r>
      <rPr>
        <vertAlign val="superscript"/>
        <sz val="12"/>
        <rFont val="Times New Roman"/>
        <family val="1"/>
        <charset val="238"/>
      </rPr>
      <t/>
    </r>
  </si>
  <si>
    <t>- knihy, časopisy a noviny (účty 501 001, 501 051)</t>
  </si>
  <si>
    <t>- chemikálie a ostatný materiál pre zabezpečenie experimentálnej výučby (účty 501 002, 501 052)</t>
  </si>
  <si>
    <t>- kancelárske potreby a materiál (účty 501 003, 501 053)</t>
  </si>
  <si>
    <t>- papier (účty 501 004, 501 054)</t>
  </si>
  <si>
    <t>- pohonné hmoty a ostatný materiál na dopravu (účty 501 007, 501 057)</t>
  </si>
  <si>
    <t>- stavebný, vodoinštalačný a elektroinštalačný materiál (účet 501 009)</t>
  </si>
  <si>
    <t>- DHM - prístroje a zariadenia laboratórií, výpočtová technika (účet 501 011)</t>
  </si>
  <si>
    <t>- iné analyticky sledované náklady (účty 501 005-006, 501 013-018, 501 019, 501 077)</t>
  </si>
  <si>
    <t>- elektrická energia (účty 502 001, 502 051)</t>
  </si>
  <si>
    <t>- tepelná energia (účty 502 002, 502 052)</t>
  </si>
  <si>
    <t>- vodné a stočné (účty 502 003, 502 053)</t>
  </si>
  <si>
    <t>- plyn (účty 502 004, 502 054)</t>
  </si>
  <si>
    <t>- palivá (účty 502 005, 502 055)</t>
  </si>
  <si>
    <t>- ostatné energie (účet 502 099)</t>
  </si>
  <si>
    <t>- opravy a udržiavanie stavieb (účet 511 001)</t>
  </si>
  <si>
    <t>- opravy a udržiavanie strojov, prístrojov, zariadení a inventára (účty 511 002, 511 052)</t>
  </si>
  <si>
    <t>- opravy a udržiavanie dopravných prostriedkov (účet 511 003)</t>
  </si>
  <si>
    <t>- opravy a udržiavanie prostriedkov IT (účet 511 004)</t>
  </si>
  <si>
    <t>- iné analyticky sledované náklady (účty 511 006-008, 511 056)</t>
  </si>
  <si>
    <t>- údržba a opravy meracej techniky, telových.zariadení ... (účet 511 005)</t>
  </si>
  <si>
    <t>- domáce cestovné (účty 512 001, 512 051)</t>
  </si>
  <si>
    <t>- zahraničné cestovné (účty 512 002, 512 003, 512 004, 512 005, 512 052)</t>
  </si>
  <si>
    <t>- prenájom priestorov (účet 518 001)</t>
  </si>
  <si>
    <t>- vložné na konferencie (účty 518 004, 518 054)</t>
  </si>
  <si>
    <t>- ďalšie vzdelávanie zamestnancov (účet 518 005)</t>
  </si>
  <si>
    <t>- telefón, fax (účty 518 006, 518 056)</t>
  </si>
  <si>
    <t>- poštovné (účty 518 008, 518 058)</t>
  </si>
  <si>
    <t>- odvoz odpadu (účty 518 009, 518 059)</t>
  </si>
  <si>
    <t>- dopravné služby (účty 518 012, 518 512)</t>
  </si>
  <si>
    <t>- drobný nehmotný majetok (účet 518 014)</t>
  </si>
  <si>
    <t xml:space="preserve">      - dohody o vykonaní práce, dohody o pracovnej činnosti (účet 521 010)</t>
  </si>
  <si>
    <t>- tvorba sociálneho fondu (účet 527 001)</t>
  </si>
  <si>
    <t>- príspevok zamestnancom na stravovanie (účty 527 002, 527 052)</t>
  </si>
  <si>
    <t>- zákonné odstupné, odchodné (účet 527 003)</t>
  </si>
  <si>
    <t>- náhrada príjmu pri PN (účet 527 004)</t>
  </si>
  <si>
    <t xml:space="preserve">- ochranné pracovné pomôcky podľa Zákonníka práce (účet 527 005) </t>
  </si>
  <si>
    <t xml:space="preserve"> - štipendiá doktorandov (účty 549 001, 549 016, 549 017)</t>
  </si>
  <si>
    <t xml:space="preserve"> - podpora štud. so špecifickými potrebami podľa §100 (účet 549 018) </t>
  </si>
  <si>
    <t xml:space="preserve"> - iné analyticky sledované náklady (účty 549 005-006, 549 012)</t>
  </si>
  <si>
    <t>- náklady na tvorbu fondu na podporu štúdia študentov so špecifickými potrebami (účet 556 300)</t>
  </si>
  <si>
    <t>- vysokoškolskí učitelia s funkčným zaradením "profesor"   *)</t>
  </si>
  <si>
    <t>Pod pojmom "interný doktorand" sa rozumie doktorand, ktorému vysoká škola vypláca štipendium v zmysle § 54 zák. č.131/2002 Z.z. o vysokých školách a o zmene a doplnení niektorých zákonov.</t>
  </si>
  <si>
    <t>1) Výnosy a náklady z podnikateľskej činnosti sa neuvádzajú.</t>
  </si>
  <si>
    <t>2) Uvádzajte počet denných študentov I. a II. stupňa štúdia počas výučbového obdobia, najviac však 10 mesiacov a denných študentov III. stupňa štúdia (doktorandov) vrátane hlavných prázdnin maximálne 12 mesiacov.</t>
  </si>
  <si>
    <r>
      <t xml:space="preserve">Náklady študentských domovov spolu </t>
    </r>
    <r>
      <rPr>
        <sz val="12"/>
        <rFont val="Times New Roman"/>
        <family val="1"/>
      </rPr>
      <t>[R10+R11]</t>
    </r>
  </si>
  <si>
    <r>
      <t xml:space="preserve">- tvorba fondu z hospodárskeho výsledku (účet 413 111) </t>
    </r>
    <r>
      <rPr>
        <vertAlign val="superscript"/>
        <sz val="12"/>
        <rFont val="Times New Roman"/>
        <family val="1"/>
        <charset val="238"/>
      </rPr>
      <t xml:space="preserve">1) </t>
    </r>
  </si>
  <si>
    <t>1) Vrátane tvorby z nerozdeleného zisku z minulých rokov.</t>
  </si>
  <si>
    <t>2) Ostatná tvorba fondu reprodukcie v zmysle § 16a ods. 8 zákona č. 131/2002 Z. z.o vysokých školách v znení neskorších predpisov (kreditné úroky a kurzové zisky).</t>
  </si>
  <si>
    <t>2) Len ak umožňuje zákon.</t>
  </si>
  <si>
    <t>3) Uvádza sa v prípade, ak si vysoká škola vytvorila osobitný bankový účet na krytie fondu - napríklad  fondu reprodukcie.</t>
  </si>
  <si>
    <r>
      <t>1) V stĺpcoch B a D sa uvádza prepočítaný počet študentov určený ako počet osobomesiacov, počas ktorých bolo poskytované štipendium</t>
    </r>
    <r>
      <rPr>
        <b/>
        <sz val="10"/>
        <rFont val="Times New Roman"/>
        <family val="1"/>
        <charset val="238"/>
      </rPr>
      <t>.</t>
    </r>
    <r>
      <rPr>
        <sz val="10"/>
        <rFont val="Times New Roman"/>
        <family val="1"/>
        <charset val="238"/>
      </rPr>
      <t xml:space="preserve"> </t>
    </r>
  </si>
  <si>
    <r>
      <t>2) V stĺpcoch B a D sa uvádza celkový (fyzický) počet študentov, ktorým bolo v príslušnom roku poskytované štipendium</t>
    </r>
    <r>
      <rPr>
        <b/>
        <sz val="10"/>
        <rFont val="Times New Roman"/>
        <family val="1"/>
        <charset val="238"/>
      </rPr>
      <t>.</t>
    </r>
  </si>
  <si>
    <r>
      <t xml:space="preserve">Počet študentov poberajúcich  štipendiá z vlastných zdrojov </t>
    </r>
    <r>
      <rPr>
        <b/>
        <vertAlign val="superscript"/>
        <sz val="12"/>
        <color theme="1"/>
        <rFont val="Times New Roman"/>
        <family val="1"/>
        <charset val="238"/>
      </rPr>
      <t xml:space="preserve">2) </t>
    </r>
  </si>
  <si>
    <t>1) V riadku 5 sa uvedie celkový fyzický počet študentov (pričom 1 študent sa počíta za 1 fyzickú osobu), ktorým bolo vyplatené motivačné štipendium v kalendárnom roku.</t>
  </si>
  <si>
    <t>2) Uvádzajú sa len motivačné štipendiá vyplatené podľa § 96a, ods.1, písm. a) (kód CRŠ 19).</t>
  </si>
  <si>
    <t>3) Uvádzajú sa len motivačné štipendiá vyplatené podľa § 96a, ods.1, písm. b) (kódy v CRŠ: 4, 5, 6, 7, 8).</t>
  </si>
  <si>
    <t>1) V stĺpci B sa uvádza prepočítaný počet študentov určený ako počet osobomesiacov, počas ktorých bolo poskytované štipendium z rozvojového projektu UA.</t>
  </si>
  <si>
    <t>Zmena stavu zásob ned. výroby</t>
  </si>
  <si>
    <t>Zákonné soc.poistenie a zdrav.poistenie</t>
  </si>
  <si>
    <t>Aktivácia dlhodobého nehmotného majetku</t>
  </si>
  <si>
    <t>Aktivácia dlhodobého hmotného majetku</t>
  </si>
  <si>
    <t>Výnosy z dlhodobého finančného majetku</t>
  </si>
  <si>
    <t>Výnosy z krátkodobého finančného majetku</t>
  </si>
  <si>
    <t>Poskytnuté príspevky fyzickým osobám</t>
  </si>
  <si>
    <t>Poskytnuté príspevky iným účtovným jednotkám</t>
  </si>
  <si>
    <t>Tvorba a zúčtovanie opravných položiek</t>
  </si>
  <si>
    <t xml:space="preserve">2) Výnosy z Fondu reprodukcie možno účtovať len v súvislosti s krytím nákladov na vedenie príslušného bankového účtu a nákladov vyplývajúcich z kurzových strát v zmysle 16a ods. 8 zákona. </t>
  </si>
  <si>
    <r>
      <t xml:space="preserve">Pre účely výpočtu počtu zamestnancov bola použitá metóda </t>
    </r>
    <r>
      <rPr>
        <sz val="11"/>
        <color indexed="8"/>
        <rFont val="Times New Roman"/>
        <family val="1"/>
        <charset val="238"/>
      </rPr>
      <t xml:space="preserve">- </t>
    </r>
    <r>
      <rPr>
        <b/>
        <sz val="11"/>
        <color indexed="8"/>
        <rFont val="Times New Roman"/>
        <family val="1"/>
        <charset val="238"/>
      </rPr>
      <t>Priemerný evidenčný počet zamestnancov - prepočítaný počet</t>
    </r>
    <r>
      <rPr>
        <sz val="11"/>
        <color indexed="8"/>
        <rFont val="Times New Roman"/>
        <family val="1"/>
        <charset val="238"/>
      </rPr>
      <t xml:space="preserve"> - je aritmetickým priemerom denných evidenčných počtov zamestnancov 
za sledované obdobie prepočítaných na plnú zamestnanosť podľa dĺžky pracovných úväzkov zamestnancov, resp. podľa skutočne odpracovaných hodín. U zamestnancov, ktorí vykonávajú v organizácii činnosť v ďalšom pracovnom pomere, sa výpočet priemerného evidenčného počtu zamestnancov prepočítaného na plne zamestnaných skladá z dvoch častí: </t>
    </r>
  </si>
  <si>
    <r>
      <t xml:space="preserve">Priemerné štipendium na 1 študenta na mesiac </t>
    </r>
    <r>
      <rPr>
        <sz val="12"/>
        <rFont val="Times New Roman"/>
        <family val="1"/>
        <charset val="238"/>
      </rPr>
      <t xml:space="preserve">[R1_SA/R2_SB resp. R1_SC/R2_SD] </t>
    </r>
  </si>
  <si>
    <r>
      <t>Vo všetkých predpísaných tabuľkách výročnej správy sa dodržiavajú nasledujúce konvencie:</t>
    </r>
    <r>
      <rPr>
        <sz val="12"/>
        <rFont val="Times New Roman"/>
        <family val="1"/>
        <charset val="238"/>
      </rPr>
      <t xml:space="preserve">
</t>
    </r>
    <r>
      <rPr>
        <b/>
        <i/>
        <sz val="12"/>
        <rFont val="Times New Roman"/>
        <family val="1"/>
        <charset val="238"/>
      </rPr>
      <t>a)</t>
    </r>
    <r>
      <rPr>
        <sz val="12"/>
        <rFont val="Times New Roman"/>
        <family val="1"/>
        <charset val="238"/>
      </rPr>
      <t xml:space="preserve"> Všetky riadky tabuliek, ktoré obsahujú údaje, sú číslované. Ak sa údaj v riadku vypočíta z údajov v iných riadkoch, je v riadku s vypočítaným údajom uvedený príslušný vzorec.
</t>
    </r>
    <r>
      <rPr>
        <b/>
        <i/>
        <sz val="12"/>
        <rFont val="Times New Roman"/>
        <family val="1"/>
        <charset val="238"/>
      </rPr>
      <t>b)</t>
    </r>
    <r>
      <rPr>
        <sz val="12"/>
        <rFont val="Times New Roman"/>
        <family val="1"/>
        <charset val="238"/>
      </rPr>
      <t> Riadky tabuľky s hlavnými údajmi za sledovanú oblasť sú vyznačené tučným písmom. Ak v riadkoch nasledujúcich za takýmto riadkom je uvedený podrobnejší</t>
    </r>
    <r>
      <rPr>
        <b/>
        <sz val="12"/>
        <rFont val="Times New Roman"/>
        <family val="1"/>
        <charset val="238"/>
      </rPr>
      <t xml:space="preserve"> </t>
    </r>
    <r>
      <rPr>
        <sz val="12"/>
        <rFont val="Times New Roman"/>
        <family val="1"/>
        <charset val="238"/>
      </rPr>
      <t xml:space="preserve">rozpis údaja, ktorý riadok obsahuje, je v riadku s hlavným údajom informácia, z ktorých riadkov sa daný hlavný údaj vypočíta. Riadky s rozpisom hlavného údaja začínajú znakom „-“ a sú vytlačené normálnym písmom (pozri napríklad riadky R2 až R5 v tabuľke č. 3). 
</t>
    </r>
    <r>
      <rPr>
        <b/>
        <i/>
        <sz val="12"/>
        <rFont val="Times New Roman"/>
        <family val="1"/>
        <charset val="238"/>
      </rPr>
      <t>c)</t>
    </r>
    <r>
      <rPr>
        <sz val="12"/>
        <rFont val="Times New Roman"/>
        <family val="1"/>
        <charset val="238"/>
      </rPr>
      <t xml:space="preserve"> Ak je potrebné za riadkom s údajom uviesť, že tento údaj obsahuje v sebe nejaký čiastkový údaj (napríklad koľko z uvedeného objemu išlo na výskum a vývoj), uvedie sa v riadku za údajom „z toho“ a na ďalší riadok sa uvedie uvedený čiastkový údaj. Riadok s čiastkovým údajom začína znakom „-“ (pozri napríklad riadok R51 z tabuľky č. 3 alebo riadok R60 z tabuľky č. 5).
</t>
    </r>
    <r>
      <rPr>
        <b/>
        <i/>
        <sz val="12"/>
        <rFont val="Times New Roman"/>
        <family val="1"/>
        <charset val="238"/>
      </rPr>
      <t>d)</t>
    </r>
    <r>
      <rPr>
        <sz val="12"/>
        <rFont val="Times New Roman"/>
        <family val="1"/>
        <charset val="238"/>
      </rPr>
      <t xml:space="preserve"> Výraz „SUM(R1:R5)“ znamená „súčet riadkov R1 až R5“.
</t>
    </r>
    <r>
      <rPr>
        <b/>
        <i/>
        <sz val="12"/>
        <rFont val="Times New Roman"/>
        <family val="1"/>
        <charset val="238"/>
      </rPr>
      <t xml:space="preserve">e) </t>
    </r>
    <r>
      <rPr>
        <sz val="12"/>
        <rFont val="Times New Roman"/>
        <family val="1"/>
        <charset val="238"/>
      </rPr>
      <t xml:space="preserve"> Ak tabuľka obsahuje časť, o ktorej nie je dopredu známe, koľko bude mať riadkov, vkladané riadky sa označia číslom predchádzajúceho riadku a postupne písmenami a, b, c, ... (pozri napríklad riadky R15 a R15a v tabuľke č. 6). Pri vkladaní nového riadku je potrebné postupovať nasledovne: nastaviť kurzor na voľný riadok za riadok končiaci sa písmenom, napr. 2a, cez hlavné menu vložiť riadok, resp. viac riadkov. Údaje doplnené do takto vloženého riadku  sa automaticky prenesú do sumárneho riadku (riadok 2). Vložené riadky označte nasledujúcimi písmenami abecedy napr. 2b, 2c.  
</t>
    </r>
    <r>
      <rPr>
        <b/>
        <i/>
        <sz val="12"/>
        <rFont val="Times New Roman"/>
        <family val="1"/>
        <charset val="238"/>
      </rPr>
      <t>f)</t>
    </r>
    <r>
      <rPr>
        <sz val="12"/>
        <rFont val="Times New Roman"/>
        <family val="1"/>
        <charset val="238"/>
      </rPr>
      <t>  V poliach tabuliek, ktoré sa nevypĺňajú, je uvedený znak „X“.</t>
    </r>
  </si>
  <si>
    <t>Ak položke požadovanej v tabuľke zodpovedá podľa predpísanej analytickej evidencie na príslušnom syntetickom účte nejaký špecifický kód (napríklad kód ekonomickej klasifikácie), uvedie sa tento kód za názvom položky.</t>
  </si>
  <si>
    <t>V tomto riadku uvádzajte všetky ďalšie výdavky nezaradené v predchádzajúcich riadkoch.</t>
  </si>
  <si>
    <t>Finančný mechanizmus EHP a Nórsky finančný mechanizmus patria do R3 (ide o prostriedky poskytnuté Úradom vlády SR, na inom zdroji 111)</t>
  </si>
  <si>
    <t>Aktivácia (účtovná skupina 621-624)</t>
  </si>
  <si>
    <t>zdroj 1AC2; 3AC2; 1AC3; 3AC3</t>
  </si>
  <si>
    <t>uvádzajú sa len štipendiá vyplatené z vlastných zdrojov, v CRŠ kód 9 a kód 23</t>
  </si>
  <si>
    <t xml:space="preserve">Ostatné*) </t>
  </si>
  <si>
    <t>Ostatné*)</t>
  </si>
  <si>
    <t xml:space="preserve"> - odpisy DN a HM nadobudnutého z kapitálových dotácií zo ŠR 
(účty 551 001, 551 003, 551 100, 551 121, 551 123)</t>
  </si>
  <si>
    <t xml:space="preserve">  - odpisy ostatného DN a HM (účty 551 130, 551 131, 551 133, 551 400, 551 421, 551 423, 551 500, 551 521) </t>
  </si>
  <si>
    <r>
      <t xml:space="preserve">Do tabuľky sa uvádzajú aj </t>
    </r>
    <r>
      <rPr>
        <b/>
        <sz val="10"/>
        <rFont val="Times New Roman"/>
        <family val="1"/>
      </rPr>
      <t>motivačné štipendiá doktorandov</t>
    </r>
    <r>
      <rPr>
        <sz val="10"/>
        <rFont val="Times New Roman"/>
        <family val="1"/>
      </rPr>
      <t>, nie však "normálne" štipendiá doktorandov podľa platovej tabuľky !!!</t>
    </r>
  </si>
  <si>
    <t>*) napr. 384 vytvorená z bežnej dotácie na kapitálovú, dary, časové rozlíšenie</t>
  </si>
  <si>
    <t xml:space="preserve"> - potraviny (účty 501 010)</t>
  </si>
  <si>
    <t xml:space="preserve">Pri vypĺňaní tabuľky je potrebné dodržiavať "Manuál k vedeniu účtovníctva od 1. januára 2019 pre verejné vysoké školy používajúce finančný informačný systém SOFIA (verzia2)". </t>
  </si>
  <si>
    <t xml:space="preserve"> - ostatné zákonné sociálne náklady (účty 527 006, 527 099, 527 600)</t>
  </si>
  <si>
    <t>*) analytiky - odpisy, z ktorých sa tvorí fond reprodukcie</t>
  </si>
  <si>
    <t>Tabuľka 24</t>
  </si>
  <si>
    <t>T24_V1</t>
  </si>
  <si>
    <t>Názov rozvojového projektu</t>
  </si>
  <si>
    <t>Štipendiá z POO</t>
  </si>
  <si>
    <t>príjmy a výdavky (v Eur) v rokoch</t>
  </si>
  <si>
    <t xml:space="preserve">Údaje v tabuľke v stĺpcoch A,D a G sa kotrolujú na dotačnú zmluvu, údaje v R1 až R6 v stĺpci J sa kontrolojú na rozpočtový informačný systém, modul MUR a údaje v stĺpcoch B, E a H sa kontrolujú na zúčtovanie finančných prostriedkov pre rozvojové projekty za príslušné roky (SVŠ). </t>
  </si>
  <si>
    <t>1) výnosy a náklady z podnikateľskej činnosti sa neuvádzajú, neuvádzajú sa ani výnosy a náklady súvisiace so stravovaním zamestnancov</t>
  </si>
  <si>
    <r>
      <t>Výnosy</t>
    </r>
    <r>
      <rPr>
        <b/>
        <vertAlign val="superscript"/>
        <sz val="12"/>
        <rFont val="Times New Roman"/>
        <family val="1"/>
        <charset val="238"/>
      </rPr>
      <t xml:space="preserve">2) </t>
    </r>
    <r>
      <rPr>
        <b/>
        <sz val="12"/>
        <rFont val="Times New Roman"/>
        <family val="1"/>
      </rPr>
      <t>študentských jedální súvisiace so stravovaním študentov spolu</t>
    </r>
    <r>
      <rPr>
        <vertAlign val="superscript"/>
        <sz val="12"/>
        <rFont val="Times New Roman"/>
        <family val="1"/>
      </rPr>
      <t xml:space="preserve"> </t>
    </r>
    <r>
      <rPr>
        <sz val="12"/>
        <rFont val="Times New Roman"/>
        <family val="1"/>
        <charset val="238"/>
      </rPr>
      <t xml:space="preserve">[R2+R5]  </t>
    </r>
  </si>
  <si>
    <r>
      <t xml:space="preserve"> - náklady na jedlá študentov</t>
    </r>
    <r>
      <rPr>
        <vertAlign val="superscript"/>
        <sz val="12"/>
        <rFont val="Times New Roman"/>
        <family val="1"/>
        <charset val="238"/>
      </rPr>
      <t>3)</t>
    </r>
  </si>
  <si>
    <r>
      <t xml:space="preserve">2) všetky údaje o výnosoch a nákladoch  sa uvádzajú </t>
    </r>
    <r>
      <rPr>
        <sz val="11"/>
        <rFont val="Times New Roman"/>
        <family val="1"/>
        <charset val="238"/>
      </rPr>
      <t>v Eur</t>
    </r>
  </si>
  <si>
    <t xml:space="preserve">Nevyčerpaná dotácia (+) / nedoplatok dotácie (-) k 31. 12. predchádzajúceho roka  
[R4_SC = R6_SA]                         </t>
  </si>
  <si>
    <t xml:space="preserve">Výdavky na tehotenské štipendiá (§ 96 zákona) za kalendárny rok </t>
  </si>
  <si>
    <r>
      <t>Počet študentov poberajúcich tehotenské štipendiá v osobomesiacoch</t>
    </r>
    <r>
      <rPr>
        <b/>
        <sz val="9"/>
        <rFont val="Times New Roman"/>
        <family val="1"/>
        <charset val="238"/>
      </rPr>
      <t xml:space="preserve"> </t>
    </r>
    <r>
      <rPr>
        <b/>
        <vertAlign val="superscript"/>
        <sz val="14"/>
        <rFont val="Times New Roman"/>
        <family val="1"/>
        <charset val="238"/>
      </rPr>
      <t>1)</t>
    </r>
  </si>
  <si>
    <r>
      <t xml:space="preserve">Počet študentov poberajúcich tehotenské štipendiá </t>
    </r>
    <r>
      <rPr>
        <b/>
        <vertAlign val="superscript"/>
        <sz val="14"/>
        <rFont val="Times New Roman"/>
        <family val="1"/>
        <charset val="238"/>
      </rPr>
      <t>2)</t>
    </r>
  </si>
  <si>
    <r>
      <t>1) V stĺpcoch B a D sa uvádza prepočítaný počet študentiek určený ako počet osobomesiacov, počas ktorých bolo poskytované tehotenské štipendium</t>
    </r>
    <r>
      <rPr>
        <b/>
        <sz val="11"/>
        <rFont val="Times New Roman"/>
        <family val="1"/>
        <charset val="238"/>
      </rPr>
      <t>.</t>
    </r>
    <r>
      <rPr>
        <sz val="11"/>
        <rFont val="Times New Roman"/>
        <family val="1"/>
        <charset val="238"/>
      </rPr>
      <t xml:space="preserve"> </t>
    </r>
  </si>
  <si>
    <t xml:space="preserve">2) V stĺpcoch B a D sa uvádza celkový (fyzický) počet študentiek, ktorým bolo v príslušnom kalendárnom roku poskytnuté motivačné štipendium bez ohľadu na počet mesiacov. </t>
  </si>
  <si>
    <t>T11_SB_R10a = T17_SC+SD_R24</t>
  </si>
  <si>
    <t>uvádzajú sa štipendiá vyplatené zo štátneho rozpočtu, kód v CRŠ: 1</t>
  </si>
  <si>
    <t xml:space="preserve">Výdavky na sociálne štipendiá (§ 96 zákona) za kalendárny rok </t>
  </si>
  <si>
    <r>
      <t>Počet študentov poberajúcich sociálne štipendiá v osobomesiacoch</t>
    </r>
    <r>
      <rPr>
        <b/>
        <sz val="9"/>
        <rFont val="Times New Roman"/>
        <family val="1"/>
        <charset val="238"/>
      </rPr>
      <t xml:space="preserve"> </t>
    </r>
    <r>
      <rPr>
        <b/>
        <vertAlign val="superscript"/>
        <sz val="14"/>
        <rFont val="Times New Roman"/>
        <family val="1"/>
        <charset val="238"/>
      </rPr>
      <t>1)</t>
    </r>
  </si>
  <si>
    <r>
      <t xml:space="preserve">Počet študentov poberajúcich sociálne štipendiá </t>
    </r>
    <r>
      <rPr>
        <b/>
        <vertAlign val="superscript"/>
        <sz val="14"/>
        <rFont val="Times New Roman"/>
        <family val="1"/>
        <charset val="238"/>
      </rPr>
      <t>2)</t>
    </r>
  </si>
  <si>
    <r>
      <t>1) V stĺpcoch B a D sa uvádza prepočítaný počet študentov určený ako počet osobomesiacov, počas ktorých bolo poskytované sociálne štipendium</t>
    </r>
    <r>
      <rPr>
        <b/>
        <sz val="11"/>
        <rFont val="Times New Roman"/>
        <family val="1"/>
        <charset val="238"/>
      </rPr>
      <t>.</t>
    </r>
  </si>
  <si>
    <t xml:space="preserve">2) V stĺpcoch B a D sa uvádza celkový (fyzický) počet študentov, ktorým bolo v príslušnom kalendárnom roku poskytnuté sociálne štipendium bez ohľadu na počet mesiacov. </t>
  </si>
  <si>
    <t xml:space="preserve">Počet študentov poberajúcich tehotenské štipendium </t>
  </si>
  <si>
    <t>štipendium - Plán obnovy a odolnosti - zahraniční študenti (b)</t>
  </si>
  <si>
    <t>uvádzajú sa iné štipendiá vyplatené z POO</t>
  </si>
  <si>
    <t>Príjem z dotácie poskytnutej na štipendiá z POO v rámci zmluvy k 31.12. - mimo komponent 10</t>
  </si>
  <si>
    <t xml:space="preserve">Výdavky na štipendiá z POO za kalendárny rok </t>
  </si>
  <si>
    <t>uvádzajú sa štipendiá vyplatené z POO, kód v CRŠ: 27 - zahraniční študenti</t>
  </si>
  <si>
    <t xml:space="preserve">bezpečnostný príplatok </t>
  </si>
  <si>
    <t xml:space="preserve">1) V stĺpcoch B, D, F a H sa uvádza prepočítaný počet študentov určený ako počet osobomesiacov, počas ktorých bolo poskytované štipendium z POO. </t>
  </si>
  <si>
    <t xml:space="preserve">2) V stĺpcoch B, D, F a H sa uvádza celkový (fyzický) počet študentov, ktorým bolo v príslušnom kalendárnom roku poskytnuté štipendium z POO bez ohľadu na počet mesiacov. </t>
  </si>
  <si>
    <t>uvádzajú sa štipendiá vyplatené z POO, kód v CRŠ: 24 - talentovaní študenti</t>
  </si>
  <si>
    <t>uvádzajú sa štipendiá vyplatené z POO, kód v CRŠ: 25 - znevýhodnení študenti</t>
  </si>
  <si>
    <t>uvádzajú sa štipendiá vyplatené zo ŠR - rozvojové projekty, kód v CRŠ: 26</t>
  </si>
  <si>
    <t>V stĺpci E uvedie vysoká škola objem nákladov na mzdy krytých zo štátneho rozpočtu (kód zdroja 111, 116x, 115x, 13xx, resp. kódy ďalších štrukturálnych fondov, prostredníctvom ktorých verejné vysoké školy čerpajú finančné prostriedky a ostatných zdrojov štátneho rozpočtu vykazovaných od riadku 0132 až po 0145 štatistického výkazu Škol (MŠ SR) 2-04).</t>
  </si>
  <si>
    <r>
      <t xml:space="preserve">V riadkoch 2 až 6 uvedie vysoká škola vysokoškolských učiteľov zaradených vo </t>
    </r>
    <r>
      <rPr>
        <u/>
        <sz val="12"/>
        <color theme="1"/>
        <rFont val="Times New Roman"/>
        <family val="1"/>
        <charset val="238"/>
      </rPr>
      <t>funkciách</t>
    </r>
    <r>
      <rPr>
        <sz val="12"/>
        <color theme="1"/>
        <rFont val="Times New Roman"/>
        <family val="1"/>
        <charset val="238"/>
      </rPr>
      <t xml:space="preserve"> profesor (vrátane hosťujúcich profesorov), docent, odborný asistent, asistent a lektor.</t>
    </r>
  </si>
  <si>
    <t>Medzi odborných zamestnancov sa zaraďujú:
a) zo zamestnancov zaradených na katedrách resp. ústavoch všetci nepedagogickí zamestnanci s výnimkou administratívnych zamestnancov (sekretárok)
b) zamestnanci výpočtových stredísk, edičných stredísk, knižníc, botanických záhrad, odborných dielní a iných odborných pracovísk s výnimkou administratívnych zamestnancov (sekretárok).</t>
  </si>
  <si>
    <t>časové rozlíšenie</t>
  </si>
  <si>
    <t xml:space="preserve">Nevyčerpaná dotácia (+) / nedoplatok dotácie (-) k 31. 12. predchádzajúceho roka      </t>
  </si>
  <si>
    <t xml:space="preserve">Nevyčerpaná dotácia na štipendiá z RP (+) / nedoplatok dotácie (-) k 31. 12. predchádzajúceho roka      </t>
  </si>
  <si>
    <t>- tvorba fondu z odpisov (účet 413 116 , účet 413 916)</t>
  </si>
  <si>
    <t>zostatkový účet VVŠ</t>
  </si>
  <si>
    <t xml:space="preserve">T20a_R4 = zmluva o vykonaní časti úloh vykonávateľa sprostredkovateľom_účelová dotácia na štipendiá určená pre najlepších domácich a zahraničných študentov z Plánu obnovy a odolnosti
</t>
  </si>
  <si>
    <t>Údaje v R4 sú kontrolované na zmluvu o vykonaní časti úloh vykonávateľa sprostredkovateľom. Údaje v R6 sú kontrolované na údaje v CRŠ.</t>
  </si>
  <si>
    <t>Údaje v T19 majú súvzťažnosť s T13, štipendiá z vlastných zdrojov sú taktiež súčasťou štipendijného fondu. 
Údaj v T13_R11 - čerpanie štipendijného fondu by malo byť vo výške čerpania sociálnych štipendií z T8, motivačných štipendií z T20 a štipendií z vlastných zdrojov z T19, T20a - štipendií z POO a T20b - štipendií z rozvojových projektov zo zdroja UA</t>
  </si>
  <si>
    <t>Údaje v R4 sú kontrolované na dotačnú zmluvu a na rozpis účelových dotácií na podprograme 077 13. Údaje v R5 sú kontrolované na údaje v CRŠ.</t>
  </si>
  <si>
    <t>Výdavky - vrátenie príjmov zo zostatku dotácie min. rokov</t>
  </si>
  <si>
    <t xml:space="preserve">Výdavky na štipendiá z RP určené na zmiernenie negatívnych dôsledkov vojny na Ukrajine za kalendárny rok </t>
  </si>
  <si>
    <t>Údaje v T13_ R2_SC (SD) - tvorba fondu reprodukcie sa musia rovnať údajom v T11_R2_SA (SB). 
Údaje v T13_R8_SE (SF) majú súvzťažnosť s údajmi v T8_R5 (sociálne štipendiá), s údajmi v T8a_R5 (tehotenské štipendiá), T20_R2_SC+SD (motivačné štipendiá), T20a_R4_SA (SC+SE) (POO- talentovaní, znevýhodnení a zahraniční), T20a_R5_SG (štipendiá z POO), a T20b_R4_SA (SC) (štipendiá z rozvojových projektov určené na zmiernenie negatívnych dôsledkov vojny na Ukrajine). Tvorba fondu z dotácie v T13_R8 má byť minimálne vo výške súčtu dotácie na sociálne štipendiá (T8_R5), tehotenské štipendiá (T8a_R5), motivačné štipendiá (T20_R2), štipendiá z POO (T20a_R4), iné štipendiá z POO (T20a_R5) znížené o výdavky - vrátenie príjmov zo zostatku dotácie (T20a_R7) a  štipendiá z rozvojových projektov určené na zmiernenie negatívnych dôsledkov vojny na Ukrajine (T20b_R4). 
Údaje v T13_R13_SD (SF) majú byť totožné s údajmi v T16, účet štipendijného fondu (R10), účet fondu reprodukcie (R9).</t>
  </si>
  <si>
    <t>Zúčtovanie zákonných opravných položiek (659)</t>
  </si>
  <si>
    <t>Zákonné poplatky</t>
  </si>
  <si>
    <t>Tržby z predaja DNM a DHM</t>
  </si>
  <si>
    <t>Prijaté príspevky od právnických osôb</t>
  </si>
  <si>
    <r>
      <t xml:space="preserve">- príspevok na úhradu výdavkov zahraničných študentov DZS (účet 648 016) </t>
    </r>
    <r>
      <rPr>
        <vertAlign val="superscript"/>
        <sz val="12"/>
        <rFont val="Times New Roman"/>
        <family val="1"/>
        <charset val="238"/>
      </rPr>
      <t/>
    </r>
  </si>
  <si>
    <t>- poplatky za ďalšie vzdelávanie (účet 648 007)</t>
  </si>
  <si>
    <t>- poplatky za kvalifikačné skúšky (účet 648 008)</t>
  </si>
  <si>
    <t>- poplatky za doplňujúce skúšky (účet 648 009)</t>
  </si>
  <si>
    <t>- vložné na konferencie, semináre organizované fakultou (účet 648 018)</t>
  </si>
  <si>
    <t>- samoplatci - doplnkové pedagogické štúdium pre absolventov (účet 648 019)</t>
  </si>
  <si>
    <t>- poplatky za habilitačné konanie (§76 ods. 9) (účet 648 022)</t>
  </si>
  <si>
    <t>- výnosy účtu 648 (účet 648 099)</t>
  </si>
  <si>
    <t xml:space="preserve">Tabuľka č. 1 poskytuje informácie o celkovom objeme a programovej štruktúre príjmov na základe Zmluvy o poskytnutí dotácií zo štátneho rozpočtu prostredníctvom kapitoly MŠVVaM na programe 077 na zdroji 111. Dotácie programov 021, 05T, 06K, resp. programov zo štrukturálnych fondov EÚ nie sú súčasťou tejto zmluvy. </t>
  </si>
  <si>
    <t xml:space="preserve">Tabuľka č. 2 poskytuje informácie o celkovom objeme a štruktúre príjmov z dotácií alebo príjmov majúcich charakter dotácií, ktoré neboli poskytnuté z kapitoly MŠVVaM SR. Uvedú sa tu aj dotácie z rozpočtovej kapitoly Úrad vlády SR určené na riešenie projektov v rámci Finančného mechanizmu EHP a Nórskeho finančného mechanizmu. </t>
  </si>
  <si>
    <t xml:space="preserve">V riadku 1 uvedie vysoká škola celkový objem príjmov z dotácií zo štátneho rozpočtu poskytnutých z iných kapitol ako je kapitola MŠVVaM SR. V riadkoch 1a ... rozpíše podrobnejšie jednotlivé druhy týchto dotácií. Príklady: 
1. dotácie z iných kapitol, 
2. dotácie z APVV pre VVŠ ako spoluriešiteľa, resp.dotácie, ak hlavným riešiteľom je iná právnická osoba ako VVŠ. </t>
  </si>
  <si>
    <t>Je súčtom príjmov VVŠ majúcich charakter dotácií okrem dotácií z kapitoly MŠVVaM SR.</t>
  </si>
  <si>
    <t xml:space="preserve">Údaje v celej tabuľke č.6 musia byť zhodné s údajmi uvedenými vo výkaze o práci vysokých škôl a ostatných organizácií priamo riadených MŠVVaM SR Škol (MŠ SR) 2-04. Pre účely výpočtu počtu zamestnancov bola použitá metóda - Priemerný evidenčný počet zamestnancov - prepočítaný počet - je aritmetickým priemerom denných evidenčných počtov zamestnancov za sledované obdobie prepočítaných na plnú zamestnanosť podľa dĺžky pracovných úväzkov zamestnancov, resp. podľa skutočne odpracovaných hodín. U zamestnancov, ktorí vykonávajú v organizácii činnosť v ďalšom pracovnom pomere, sa výpočet priemerného evidenčného počtu zamestnancov prepočítaného na plne zamestnaných skladá z dvoch častí : 
- prvýkrát sa započítavajú do evidenčného počtu zamestnancov vo fyzických osobách s plným týždenným pracovným časom, ktorý sa rovná ich prepočítanému počtu, a to pracovným úväzkom v hlavnom zamestnaní; 
- druhýkrát sa započítavajú do evidenčného počtu zamestnancov prepočítaného, a to svojím pracovným úväzkom v ďalšom pracovnom pomere. 
Do evidenčného počtu zamestnancov prepočítaného sa títo zamestnanci započítavajú dvakrát na rozdiel od evidenčného počtu zamestnancov vo fyzických osobách, v ktorom sú započítaní iba raz. </t>
  </si>
  <si>
    <t>V stĺpci F uvedie vysoká škola osobitne zo stĺpca E objem nákladov na mzdy krytých z kapitoly MŠVVaM SR poskytnutých prostredníctvom dotačnej zmluvy.</t>
  </si>
  <si>
    <t>V stĺpci SA, resp. SC sa uvedú príjmy z dotácie na sociálne štipendiá poskytnuté prostredníctvom kapitoly MŠVVaM SR na základe dotačnej zmluvy v danom kalendárnom roku.</t>
  </si>
  <si>
    <t>V stĺpci SA, resp. SC sa uvedú príjmy z dotácie na tehotenské štipendiá poskytnuté prostredníctvom kapitoly MŠVVaM SR na základe dotačnej zmluvy v danom kalendárnom roku.</t>
  </si>
  <si>
    <t xml:space="preserve">Dotačný účet VVŠ, na ktorý MŠVVaM SR poskytuje dotáciu. </t>
  </si>
  <si>
    <t>Údaje sa kontrolujú na štatistické údaje MŠVVaM SR zasielané CVTI SR.</t>
  </si>
  <si>
    <t>medzinárodné bilaterálne zmluvy MŠVVaM SR, program CEEPUS, Akcia Rakúsko-Slovensko a pod.</t>
  </si>
  <si>
    <t>Dotácie z kapitol štátneho rozpočtu okrem kapitoly MŠVVaM SR  (na zdroji 111 a 11UA) [SUM(R1a:R1...)]</t>
  </si>
  <si>
    <t>Zamestnanci platení z dotácie MŠVVaM SR</t>
  </si>
  <si>
    <t>Náklady na mzdy poskytované z dotácie MŠVVaM SR  (v Eur)</t>
  </si>
  <si>
    <t>Ženy platené z dotácie MŠVVaM SR</t>
  </si>
  <si>
    <t>Príjem z dotácie poskytnutej na sociálne štipendiá v rámci dotačnej zmluvy z kapitoly MŠVVaM k 31.12.</t>
  </si>
  <si>
    <t>Príjem z dotácie poskytnutej na tehotenské štipendiá v rámci dotačnej zmluvy z kapitoly     MŠVVaM k 31.12.</t>
  </si>
  <si>
    <t>Príjmy VVŠ z kapitoly MŠVVaM SR</t>
  </si>
  <si>
    <t>Príjmy VVŠ z iných kapitol ako MŠVVaM SR</t>
  </si>
  <si>
    <t xml:space="preserve">Dotácie z kapitoly MŠVVaM SR spolu [R1+R4+R7+R10] </t>
  </si>
  <si>
    <t xml:space="preserve">Príjem z dotácie na motivačné štipendiá z kapitoly MŠVVaM SR v kalendárnom roku  </t>
  </si>
  <si>
    <t>Príjem z dotácie poskytnutej na štipendiá z POO v rámci zmluvy z kapitoly MŠVVaM k 31.12. - komponent 10</t>
  </si>
  <si>
    <t>uvádzajú sa štipendiá vyplatené zo ŠR - mimo kapitolu MŠVVaM SR</t>
  </si>
  <si>
    <t>Príjem z dotácie poskytnutej na štipendiá z RP v rámci zmluvy z kapitoly MŠVVaM k 31.12.</t>
  </si>
  <si>
    <t>zvýšenie PhD. štipendia z Neúčel D MŠVVaM SR</t>
  </si>
  <si>
    <t xml:space="preserve">Príjmy a výdavky VVŠ určené na rozvojové projekty na podprograme 077 13 - Rozvoj vysokého školstva do roku 2024 a za roky 2024 a 2024 </t>
  </si>
  <si>
    <t>Stav k 31.12.2024</t>
  </si>
  <si>
    <t>Náklady
hlavnej činnosti
2024</t>
  </si>
  <si>
    <t>príjmy z 077 13 v roku 2024</t>
  </si>
  <si>
    <t>výdavky z 077 13 v roku 2024</t>
  </si>
  <si>
    <r>
      <t xml:space="preserve">Uvedie sa dotácia z </t>
    </r>
    <r>
      <rPr>
        <b/>
        <sz val="12"/>
        <color theme="1"/>
        <rFont val="Times New Roman"/>
        <family val="1"/>
      </rPr>
      <t>Úradu vlády SR (na R3),</t>
    </r>
    <r>
      <rPr>
        <sz val="12"/>
        <color theme="1"/>
        <rFont val="Times New Roman"/>
        <family val="1"/>
      </rPr>
      <t xml:space="preserve"> poskytnutá na riešenie projektov v rámci </t>
    </r>
    <r>
      <rPr>
        <b/>
        <sz val="12"/>
        <color theme="1"/>
        <rFont val="Times New Roman"/>
        <family val="1"/>
      </rPr>
      <t>Finančného mechanizmu EHP</t>
    </r>
    <r>
      <rPr>
        <sz val="12"/>
        <color theme="1"/>
        <rFont val="Times New Roman"/>
        <family val="1"/>
      </rPr>
      <t xml:space="preserve"> a </t>
    </r>
    <r>
      <rPr>
        <b/>
        <sz val="12"/>
        <color theme="1"/>
        <rFont val="Times New Roman"/>
        <family val="1"/>
      </rPr>
      <t>Nórskeho finančného mechanizmu</t>
    </r>
    <r>
      <rPr>
        <sz val="12"/>
        <color theme="1"/>
        <rFont val="Times New Roman"/>
        <family val="1"/>
      </rPr>
      <t>. Údaje budú kontrolované na hodnoty z výkazníctva - bežné a kapitálové výdavky evidované na zdrojoch 11E1, 11E2, 11E3, 11E4 a 121.</t>
    </r>
  </si>
  <si>
    <t>T13_R9_SF = T4_R21_SB</t>
  </si>
  <si>
    <t>Súvzťažnosť tvorby štipendijného fondu z výnosov zo školného v T13_R9_SF na T4_R21_SB.</t>
  </si>
  <si>
    <t xml:space="preserve">
Globálna hodnota na bankových účtoch z R20 sa kontroluje na Súvahu, časť Aktíva, r. 053.
</t>
  </si>
  <si>
    <t>Údaje v R2 sú kontrolované na dotačnú zmluvu a na rozpis účelových dotácií na podprograme 077 15 02. Údaje v R3 sú kontrolované na údaje v CRŠ.</t>
  </si>
  <si>
    <t>- ostatných fondov (účty 656 510, 656 520, 656 600)</t>
  </si>
  <si>
    <r>
      <t>Výnosy zo školného</t>
    </r>
    <r>
      <rPr>
        <sz val="12"/>
        <color theme="1"/>
        <rFont val="Times New Roman"/>
        <family val="1"/>
      </rPr>
      <t xml:space="preserve"> [SUM (R2:R11)]</t>
    </r>
  </si>
  <si>
    <r>
      <t>Výnosy z poplatkov spojených so štúdiom</t>
    </r>
    <r>
      <rPr>
        <sz val="12"/>
        <color theme="1"/>
        <rFont val="Times New Roman"/>
        <family val="1"/>
      </rPr>
      <t xml:space="preserve"> [SUM (R13:R18)]</t>
    </r>
  </si>
  <si>
    <t xml:space="preserve">    - zamestnanci mimo pracovný pomer (účet 521 014)</t>
  </si>
  <si>
    <r>
      <t>Vysokoškolskí učitelia spolu</t>
    </r>
    <r>
      <rPr>
        <sz val="12"/>
        <color theme="1"/>
        <rFont val="Times New Roman"/>
        <family val="1"/>
      </rPr>
      <t xml:space="preserve"> [SUM(R2:R6)]</t>
    </r>
  </si>
  <si>
    <r>
      <t>Administratívni zamestnanci spolu</t>
    </r>
    <r>
      <rPr>
        <sz val="12"/>
        <color theme="1"/>
        <rFont val="Times New Roman"/>
        <family val="1"/>
      </rPr>
      <t xml:space="preserve"> [SUM(R10:R12)]                         </t>
    </r>
  </si>
  <si>
    <r>
      <t>Zamestnanci osobitne financovaných súčastí verejnej vysokej školy (špecifiká) z R1, R7, R9, R13, R14  spolu</t>
    </r>
    <r>
      <rPr>
        <sz val="12"/>
        <color theme="1"/>
        <rFont val="Times New Roman"/>
        <family val="1"/>
      </rPr>
      <t xml:space="preserve"> [SUM(R15a:R15...)]                                                </t>
    </r>
  </si>
  <si>
    <r>
      <t xml:space="preserve">Spolu </t>
    </r>
    <r>
      <rPr>
        <sz val="12"/>
        <color theme="1"/>
        <rFont val="Times New Roman"/>
        <family val="1"/>
      </rPr>
      <t>[R1+R7+R9+R13+R14+R16+R17]</t>
    </r>
  </si>
  <si>
    <r>
      <t xml:space="preserve">Priemerné platy </t>
    </r>
    <r>
      <rPr>
        <b/>
        <i/>
        <sz val="11"/>
        <color theme="1"/>
        <rFont val="Times New Roman"/>
        <family val="1"/>
      </rPr>
      <t>mužov</t>
    </r>
  </si>
  <si>
    <t>Počet žien platených z prostriedkov štátneho rozpočtu</t>
  </si>
  <si>
    <t>Počet žien platených z iných zdrojov</t>
  </si>
  <si>
    <t>Počet žien spolu</t>
  </si>
  <si>
    <r>
      <t>Počet študentov poberajúcich štipendiá z POO v osobomesiacoch</t>
    </r>
    <r>
      <rPr>
        <b/>
        <sz val="9"/>
        <color theme="1"/>
        <rFont val="Times New Roman"/>
        <family val="1"/>
      </rPr>
      <t xml:space="preserve"> </t>
    </r>
    <r>
      <rPr>
        <b/>
        <vertAlign val="superscript"/>
        <sz val="14"/>
        <color theme="1"/>
        <rFont val="Times New Roman"/>
        <family val="1"/>
      </rPr>
      <t>1)</t>
    </r>
  </si>
  <si>
    <r>
      <t xml:space="preserve">Počet študentov poberajúcich štipendiá z POO </t>
    </r>
    <r>
      <rPr>
        <b/>
        <vertAlign val="superscript"/>
        <sz val="14"/>
        <color theme="1"/>
        <rFont val="Times New Roman"/>
        <family val="1"/>
      </rPr>
      <t>2)</t>
    </r>
  </si>
  <si>
    <r>
      <t>Nevyčerpaná dotácia (+) / nedoplatok dotácie (-) k 31. 12. bežného roka</t>
    </r>
    <r>
      <rPr>
        <sz val="12"/>
        <color theme="1"/>
        <rFont val="Times New Roman"/>
        <family val="1"/>
      </rPr>
      <t xml:space="preserve"> [R3+R4-R6-R7]; [R3+R5-R6-R7]  pre SG a SH        </t>
    </r>
    <r>
      <rPr>
        <b/>
        <sz val="12"/>
        <color theme="1"/>
        <rFont val="Times New Roman"/>
        <family val="1"/>
      </rPr>
      <t xml:space="preserve">               </t>
    </r>
  </si>
  <si>
    <r>
      <t>Počet študentov poberajúcich štipendiá z RP na miernenie negatívnych dôsledkov vojny na Ukrajine za kalendárny rok v osobomesiacoch</t>
    </r>
    <r>
      <rPr>
        <b/>
        <sz val="9"/>
        <color theme="1"/>
        <rFont val="Times New Roman"/>
        <family val="1"/>
      </rPr>
      <t xml:space="preserve"> </t>
    </r>
    <r>
      <rPr>
        <b/>
        <vertAlign val="superscript"/>
        <sz val="14"/>
        <color theme="1"/>
        <rFont val="Times New Roman"/>
        <family val="1"/>
      </rPr>
      <t>1)</t>
    </r>
  </si>
  <si>
    <r>
      <t xml:space="preserve">Počet študentov poberajúcich štipendiá určených na zmiernenie negatívnych dôsledkov vojny na Ukrajine za kalendárny rok </t>
    </r>
    <r>
      <rPr>
        <b/>
        <vertAlign val="superscript"/>
        <sz val="14"/>
        <color theme="1"/>
        <rFont val="Times New Roman"/>
        <family val="1"/>
      </rPr>
      <t>2)</t>
    </r>
  </si>
  <si>
    <r>
      <t>Preplatok dotácie (+) / nedoplatok dotácie (-) k 31. 12. bežného roka</t>
    </r>
    <r>
      <rPr>
        <sz val="12"/>
        <color theme="1"/>
        <rFont val="Times New Roman"/>
        <family val="1"/>
      </rPr>
      <t xml:space="preserve"> [R3+R4-R5-R6]          </t>
    </r>
    <r>
      <rPr>
        <b/>
        <sz val="12"/>
        <color theme="1"/>
        <rFont val="Times New Roman"/>
        <family val="1"/>
      </rPr>
      <t xml:space="preserve">               </t>
    </r>
  </si>
  <si>
    <r>
      <t xml:space="preserve">Priemerné štipendium na 1 študenta na mesiac </t>
    </r>
    <r>
      <rPr>
        <sz val="12"/>
        <color theme="1"/>
        <rFont val="Times New Roman"/>
        <family val="1"/>
      </rPr>
      <t xml:space="preserve"> [R5_SA/R1_SB resp. R5_SC/R1_SD] </t>
    </r>
  </si>
  <si>
    <r>
      <t xml:space="preserve">3) uvádzajú sa </t>
    </r>
    <r>
      <rPr>
        <b/>
        <sz val="11"/>
        <rFont val="Times New Roman"/>
        <family val="1"/>
        <charset val="238"/>
      </rPr>
      <t>jedlá vydané študentom len vo vlastnej jedálni</t>
    </r>
    <r>
      <rPr>
        <sz val="11"/>
        <rFont val="Times New Roman"/>
        <family val="1"/>
        <charset val="238"/>
      </rPr>
      <t>, na ktoré sa poskytuje dotácia</t>
    </r>
  </si>
  <si>
    <r>
      <t xml:space="preserve">4) uvádzajú sa </t>
    </r>
    <r>
      <rPr>
        <b/>
        <sz val="11"/>
        <rFont val="Times New Roman"/>
        <family val="1"/>
        <charset val="238"/>
      </rPr>
      <t>všetky jedlá vydané študentom v zmluvných zariadeniach</t>
    </r>
    <r>
      <rPr>
        <sz val="11"/>
        <rFont val="Times New Roman"/>
        <family val="1"/>
        <charset val="238"/>
      </rPr>
      <t>, na ktoré sa poskytuje dotácia</t>
    </r>
  </si>
  <si>
    <t>- počet vydaných jedál študentom vo vlastných stravovacích zariadeniach3)</t>
  </si>
  <si>
    <r>
      <t>- počet vydaných jedál študentom v zmluvných zariadeniach</t>
    </r>
    <r>
      <rPr>
        <vertAlign val="superscript"/>
        <sz val="12"/>
        <rFont val="Times New Roman"/>
        <family val="1"/>
        <charset val="238"/>
      </rPr>
      <t xml:space="preserve"> 4)</t>
    </r>
  </si>
  <si>
    <r>
      <t xml:space="preserve">Počet vydaných jedál študentom </t>
    </r>
    <r>
      <rPr>
        <b/>
        <vertAlign val="superscript"/>
        <sz val="12"/>
        <rFont val="Times New Roman"/>
        <family val="1"/>
      </rPr>
      <t xml:space="preserve"> </t>
    </r>
    <r>
      <rPr>
        <b/>
        <sz val="12"/>
        <rFont val="Times New Roman"/>
        <family val="1"/>
      </rPr>
      <t xml:space="preserve">v kalendárnom roku  </t>
    </r>
  </si>
  <si>
    <r>
      <t>Priemerné náklady  na jedlo študenta v Eur [</t>
    </r>
    <r>
      <rPr>
        <sz val="12"/>
        <rFont val="Times New Roman"/>
        <family val="1"/>
        <charset val="238"/>
      </rPr>
      <t>R10</t>
    </r>
    <r>
      <rPr>
        <sz val="12"/>
        <rFont val="Times New Roman"/>
        <family val="1"/>
      </rPr>
      <t>/R13]</t>
    </r>
  </si>
  <si>
    <t>- poistné náklady majetku - refundácia (účet 549 054)</t>
  </si>
  <si>
    <t>- ostatné dane a poplatky - refundácia (538 053)</t>
  </si>
  <si>
    <t>- ostatné dane a poplatky (538 003)</t>
  </si>
  <si>
    <t>- odvod NÚP za nepln. Povin.pod.zam.obč. so ZPS (538 002)</t>
  </si>
  <si>
    <t xml:space="preserve">- vrátenie rozdielu daní za minulé roky (538 001) </t>
  </si>
  <si>
    <t xml:space="preserve">- odstupné a odchodné nad rámec osobitných predpisov (528 001) </t>
  </si>
  <si>
    <t>- náhrada škody pracovníkovi pri pracovnom úraze (528 002)</t>
  </si>
  <si>
    <t>- príspevok zamestnancom na rekreáciu nad rámec (528 003)</t>
  </si>
  <si>
    <t>- ostatné sociálne náklady (528 099)</t>
  </si>
  <si>
    <t>- ostatné náklady z účtovej skupiny 55 (účty 552, 553, 554, 557, 558)</t>
  </si>
  <si>
    <t>- náklady na reprezentáciu - zálohované obaly (513 600)</t>
  </si>
  <si>
    <t xml:space="preserve">- refundácia nákladov na reprezentáciu (513 500) </t>
  </si>
  <si>
    <t>- finančné bonusy, zľavy, skontá (504 100)</t>
  </si>
  <si>
    <t xml:space="preserve">- predaný tovar - reklamné predmety (504 050) </t>
  </si>
  <si>
    <t>Účtová trieda 5 spolu r.01 až r.34</t>
  </si>
  <si>
    <t xml:space="preserve">- tržby  lekárne (604 030) </t>
  </si>
  <si>
    <t xml:space="preserve">- tržby lekárne na poisťovne (604 031) </t>
  </si>
  <si>
    <t>- tržby za predaný tovar - reklamné predmety (604 050)</t>
  </si>
  <si>
    <t>- stravné (670 001)</t>
  </si>
  <si>
    <t>- INT. Ostatné služby (670 005)</t>
  </si>
  <si>
    <t>- INT. Vlastné výrobky (670 006)</t>
  </si>
  <si>
    <t>- INT. Predaný tovar (670 007)</t>
  </si>
  <si>
    <t>- dotácie (691 001)</t>
  </si>
  <si>
    <t>- zúčtovanie kap. Dotácie vo výške odpisov DN a HM (691 002)</t>
  </si>
  <si>
    <t>- zúčt. Bežnej dotácie na KV vo výške odp. DN a HM (691 003)</t>
  </si>
  <si>
    <t>- zúčt. Kap. Dotácie vo výške odpisov DN a HM EF (691 004)</t>
  </si>
  <si>
    <t>- prevádzkové dotácie (691 100)</t>
  </si>
  <si>
    <t>- prevádzkové dotácie - zostatok z predch. roka (691 120)</t>
  </si>
  <si>
    <t>- prevádzkové dotácie - opr. min. období (691 130)</t>
  </si>
  <si>
    <t>- granty, projekty (691 200)</t>
  </si>
  <si>
    <t>- prevádzkové dotácie z POO (691 201)</t>
  </si>
  <si>
    <t>- zúčt. KV z POO vo výške odpisov (691 202)</t>
  </si>
  <si>
    <t>- ubytovanie (670 002)</t>
  </si>
  <si>
    <t xml:space="preserve">- ostatné  (670 003) </t>
  </si>
  <si>
    <t>- interná fakturácia kníh (670 004)</t>
  </si>
  <si>
    <t xml:space="preserve">- iné služby - aktivované (670 008) </t>
  </si>
  <si>
    <t xml:space="preserve">   - Prvok 077 11 01</t>
  </si>
  <si>
    <t xml:space="preserve">   - Prvok 077 11 02</t>
  </si>
  <si>
    <t xml:space="preserve">   - Prvok 077 11 03</t>
  </si>
  <si>
    <t xml:space="preserve">   - Prvok 077 12 06</t>
  </si>
  <si>
    <t xml:space="preserve">   - Prvok 077 12 09</t>
  </si>
  <si>
    <t xml:space="preserve">   - Prvok 077 19 01</t>
  </si>
  <si>
    <t xml:space="preserve">   - Prvok 077 1A 01</t>
  </si>
  <si>
    <t xml:space="preserve">   - Prvok 077 1A 03</t>
  </si>
  <si>
    <t xml:space="preserve">   - Prvok 077 19 03</t>
  </si>
  <si>
    <r>
      <t>Dotácia na výskumnú, vývojovú alebo umeleckú činnosť</t>
    </r>
    <r>
      <rPr>
        <sz val="12"/>
        <rFont val="Times New Roman"/>
        <family val="1"/>
      </rPr>
      <t xml:space="preserve"> [R7+R8+R9+R10+R11]</t>
    </r>
  </si>
  <si>
    <t xml:space="preserve">   - Prvok 077 13 01</t>
  </si>
  <si>
    <r>
      <t>Dotácia na rozvoj vysokej školy</t>
    </r>
    <r>
      <rPr>
        <sz val="12"/>
        <rFont val="Times New Roman"/>
        <family val="1"/>
      </rPr>
      <t xml:space="preserve"> [R13]</t>
    </r>
  </si>
  <si>
    <r>
      <t>Dotácia na sociálnu podporu študentov</t>
    </r>
    <r>
      <rPr>
        <sz val="12"/>
        <rFont val="Times New Roman"/>
        <family val="1"/>
      </rPr>
      <t xml:space="preserve"> [R15+R16+R17]</t>
    </r>
  </si>
  <si>
    <r>
      <t xml:space="preserve">Dotácia na NSVVI - OP 1.3.2.6, 2.1.1.2, 2.2.2.7 </t>
    </r>
    <r>
      <rPr>
        <sz val="12"/>
        <rFont val="Times New Roman"/>
        <family val="1"/>
      </rPr>
      <t>[R19+R20]</t>
    </r>
  </si>
  <si>
    <r>
      <t>Spolu bežné dotácie</t>
    </r>
    <r>
      <rPr>
        <sz val="12"/>
        <rFont val="Times New Roman"/>
        <family val="1"/>
      </rPr>
      <t xml:space="preserve"> [R1+R6+R12+R14+R18]</t>
    </r>
  </si>
  <si>
    <r>
      <t>Kapitálové dotácie pre oblasť vysokoškolského vzdelávania</t>
    </r>
    <r>
      <rPr>
        <sz val="12"/>
        <rFont val="Times New Roman"/>
        <family val="1"/>
      </rPr>
      <t xml:space="preserve"> [R23+R24]</t>
    </r>
  </si>
  <si>
    <r>
      <t xml:space="preserve">Spolu dotácie </t>
    </r>
    <r>
      <rPr>
        <sz val="12"/>
        <rFont val="Times New Roman"/>
        <family val="1"/>
      </rPr>
      <t>[R21+R22]</t>
    </r>
  </si>
  <si>
    <t>štipendium - Plán obnovy a odolnosti - nedostatkové povolania - talentovaní študenti</t>
  </si>
  <si>
    <t>L</t>
  </si>
  <si>
    <t>uvádzajú sa štipendiá vyplatené z POO, kód v CRŠ: 29 - nedostatkové povolania – talentovaní študenti</t>
  </si>
  <si>
    <t>uvádzajú sa štipendiá vyplatené z POO, kód v CRŠ: 30 - nedostatkové povolania – znevýhodnení študenti</t>
  </si>
  <si>
    <t xml:space="preserve"> - Podprogram 06K 19            </t>
  </si>
  <si>
    <t xml:space="preserve">Výdavky VVŠ </t>
  </si>
  <si>
    <t xml:space="preserve">- tržby za tovar (604 000) </t>
  </si>
  <si>
    <t>- prevody výnosov (670 000)</t>
  </si>
  <si>
    <t xml:space="preserve">Kurzové zisky (účet 645) </t>
  </si>
  <si>
    <t xml:space="preserve"> - výnosy z použitia fondu (účet 656 000) </t>
  </si>
  <si>
    <r>
      <t>1) V R62-67</t>
    </r>
    <r>
      <rPr>
        <sz val="12"/>
        <color theme="1"/>
        <rFont val="Times New Roman"/>
        <family val="1"/>
      </rPr>
      <t xml:space="preserve"> sa uvedú výnosy účtované v súvislosti s použitím  príslušného fondu.  </t>
    </r>
  </si>
  <si>
    <t xml:space="preserve">- náklady na reprezentáciu (513 000) </t>
  </si>
  <si>
    <t xml:space="preserve">- náklady na reprezentáciu (konferencie,kurzy) (513 001) </t>
  </si>
  <si>
    <t xml:space="preserve"> - poistné náklady (havarijné, majetok, na študentov) (účty 549 004, 549 014, 549 015)</t>
  </si>
  <si>
    <t>štipendium - Plán obnovy a odolnosti - externí PhD. študenti (VAIA)</t>
  </si>
  <si>
    <t>T21_R1_SA + T11_R10_SB -T5_R102_SC = T21_R1_SG</t>
  </si>
  <si>
    <t>T21_R1_SB + T11_R10a_SB - T5_R104_SC = T21_R1_SH</t>
  </si>
  <si>
    <t>T11_SB_R10 ≥ T1_SB_R25</t>
  </si>
  <si>
    <t>V T11_SB_R10 sa uvádzajú kapitálové dotácie prijaté (cash) zo zdroja 111. Ide o dotácie z programu 077 (T1_SB_R25), z iných kapitol štátneho rozpočtu (T2_SB_R1), z kapitoly MŠVVaM  (T18_SB_R9).
Objem kapitálovej dotácie z iných kapitol žiadame osobitne uviesť do poznámky.</t>
  </si>
  <si>
    <t>Obsah tabuľkovej prílohy výročnej správy o hospodárení verejnej vysokej školy za rok 2025</t>
  </si>
  <si>
    <t>Vysvetlivky k tabuľkám výročnej správy o hospodárení verejných vysokých škôl za rok 2025</t>
  </si>
  <si>
    <t>Súvzťažnosti tabuliek výročnej správy o hospodárení verejných vysokých škôl za rok 2025</t>
  </si>
  <si>
    <t>Výnosy verejnej vysokej školy v rokoch 2024 a 2025</t>
  </si>
  <si>
    <t>Výnosy verejnej vysokej školy zo školného a z poplatkov spojených so štúdiom v rokoch 2024 a 2025</t>
  </si>
  <si>
    <t>Náklady verejnej vysokej školy v rokoch 2024 a 2025</t>
  </si>
  <si>
    <t>Zamestnanci a náklady na mzdy verejnej vysokej školy v roku 2025</t>
  </si>
  <si>
    <t>Zamestnanci a náklady na mzdy verejnej vysokej školy v roku 2025 - len ženy</t>
  </si>
  <si>
    <t>Náklady verejnej vysokej školy na štipendiá doktorandov v dennej forme štúdia v roku 2025</t>
  </si>
  <si>
    <t>Údaje o systéme sociálnej podpory - časť sociálne štipendiá (§ 96 zákona) za roky 2024 a 2025</t>
  </si>
  <si>
    <t>Údaje o systéme sociálnej podpory - časť tehotenské štipendiá (§ 96 zákona) za roky 2024 a 2025</t>
  </si>
  <si>
    <t xml:space="preserve">Údaje o systéme sociálnej podpory - časť výnosy a náklady študentských domovov (bez zmluvných zariadení) za roky 2024 a 2025 </t>
  </si>
  <si>
    <t>Údaje o systéme sociálnej podpory - časť výnosy a náklady študentských jedální za roky 2024 a 2025</t>
  </si>
  <si>
    <t>Zdroje verejnej vysokej školy na obstaranie a technické zhodnotenie dlhodobého majetku v rokoch 2024 a 2025</t>
  </si>
  <si>
    <t>Výdavky verejnej vysokej školy na obstaranie a technické zhodnotenie dlhodobého majetku v roku 2025</t>
  </si>
  <si>
    <t>Stav a vývoj finančných fondov verejnej vysokej školy v rokoch 2024 a 2025</t>
  </si>
  <si>
    <t>Príjmy verejnej vysokej školy z prostriedkov Plánu obnovy a odolnosti z kapitoly MŠVVaM SR a z iných kapitol v roku 2025</t>
  </si>
  <si>
    <t>Príjmy a výdavky verejnej vysokej školy v roku 2025 z rozvojových projektov na zmiernenie negatívnych dôsledkov vojny na Ukrajine</t>
  </si>
  <si>
    <t>Štruktúra a stav finančných prostriedkov na bankových účtoch verejnej vysokej školy k 31. decembru 2025</t>
  </si>
  <si>
    <t>Príjmy verejnej vysokej školy z prostriedkov EÚ a z prostriedkov na ich spolufinancovanie zo štátneho rozpočtu v roku 2025</t>
  </si>
  <si>
    <t>Príjmy z dotácií verejnej vysokej škole zo štátneho rozpočtu z kapitoly MŠVVaM SR poskytnuté mimo programu 077 a mimo príjmov z prostriedkov EÚ (zo štrukturálnych fondov) v roku 2025</t>
  </si>
  <si>
    <t>Štipendiá z vlastných zdrojov podľa § 97 zákona v rokoch 2024 a 2025</t>
  </si>
  <si>
    <t xml:space="preserve">Motivačné štipendiá v rokoch 2024 a 2025 (v zmysle § 96a  zákona) </t>
  </si>
  <si>
    <t>Štipendiá z Plánu obnovy a odolonosti - POO (§ 94a zákona) za rok 2025</t>
  </si>
  <si>
    <t>Štipendiá z rozvojových projektov (RP) a z iných zdrojov určené na zmiernenie negatívnych dôsledkov vojny na Ukrajine za rok 2025</t>
  </si>
  <si>
    <t>Štruktúra účtu 384 - výnosy budúcich období v rokoch 2024 a 2025</t>
  </si>
  <si>
    <t>Výnosy verejnej vysokej školy v roku 2025 v oblasti sociálnej podpory študentov</t>
  </si>
  <si>
    <t>Náklady verejnej vysokej školy v roku 2025 v oblasti sociálnej podpory študentov</t>
  </si>
  <si>
    <t xml:space="preserve">Príjmy a výdavky VVŠ určené na rozvojové projekty na podprograme 077 13 - Rozvoj vysokého školstva do roku 2024 a za roky 2024 a 2025 </t>
  </si>
  <si>
    <t>Vysvetlivky k tabuľkám výročnej správy o hospodárení verejnej vysokej školy za rok 2025</t>
  </si>
  <si>
    <t>V riadku 1 až 15 sa uvádzajú príjmy na programe 077 podľa programovej štruktúry na rok 2025.</t>
  </si>
  <si>
    <r>
      <t xml:space="preserve">V riadku 4 uvedie vysoká škola celkový objem príjmov </t>
    </r>
    <r>
      <rPr>
        <b/>
        <sz val="12"/>
        <color indexed="8"/>
        <rFont val="Times New Roman"/>
        <family val="1"/>
        <charset val="238"/>
      </rPr>
      <t xml:space="preserve">zo zahraničných zdrojov (zo zahraničných účtov) </t>
    </r>
    <r>
      <rPr>
        <sz val="12"/>
        <color indexed="8"/>
        <rFont val="Times New Roman"/>
        <family val="1"/>
        <charset val="238"/>
      </rPr>
      <t>majúcich charakter dotácií. V riadkoch 4a ... rozpíše podrobnejšie jednotlivé druhy týchto príjmov. Príklady:
1. príjmy zo zahraničných grantov v rámci 8.,7. RP,
2. príjmy na riešenie výskumných projektov v rámci programu napr. COST,
3. príjmy v rámci spolupráce s inými zahraničnými univerzitami.</t>
    </r>
  </si>
  <si>
    <t>Tabuľka č. 3 poskytuje informácie o objeme a štruktúre výnosov verejnej vysokej školy v rokoch 2024 a 2025. Osobitne sa uvedie prehľad o výnosoch v hlavnej činnosti a osobitne prehľad o výnosoch v podnikateľskej činnosti.</t>
  </si>
  <si>
    <t>Údaje vychádzajú z platného analytického členenia účtov na rok 2025. Ak vysoká škola používa na niektoré položky nákladov viac analytických účtov (napr.ak analyticky rozlišuje náklady, ktoré budú refundované príp.refakturované) uvedie sa v príslušnom riadku stav všetkých účtov prislúchajúcich k príslušnej vecnej položke.</t>
  </si>
  <si>
    <t>Minimálna výška prídelu do štipendijného fondu v rokoch 2024 a 2025 je 20 % príjmov zo školného.</t>
  </si>
  <si>
    <t xml:space="preserve">Tabuľka č. 5 poskytuje informácie o objeme a štruktúre nákladov verejnej vysokej školy v rokoch 2024 a 2025. Osobitne sa uvedie prehľad o nákladoch v hlavnej činnosti a osobitne prehľad o nákladoch v podnikateľskej  činnosti. </t>
  </si>
  <si>
    <t>Údaje vychádzajú z platného analytického členenia účtov na rok 2025. Ak vysoká škola používa na niektoré položky nákladov viac analytických účtov (napr.ak analyticky rozlišuje náklady, ktoré budú refundované príp.refakturované) uvedie sa v príslušnom riadku stav všetkých účtov prislúchajúcich k príslušnej vecnej položke (napr. v riadku 15 sa okrem stavu účtu 502 001 uvedie aj stav účtu 502 051).</t>
  </si>
  <si>
    <t xml:space="preserve">V stĺpcoch A, B, C uvedie vysoká škola priemerný evidenčný prepočítaný počet zamestnancov za rok 2025 platených zo zdrojov podľa hlavičky stĺpca. Zamestnanec sa započítava do tohto počtu proporcionálne k objemu mzdových prostriedkov pokrytých z príslušného zdroja. Príklad: Ak 75 % mzdových prostriedkov zamestnanca je zo štátneho rozpočtu a 25 % z iných zdrojov, započítava sa zamestnanec do počtu uvedeného v stĺpci A hodnotou 0,75 a do počtu v stĺpci C hodnotou 0,25.  </t>
  </si>
  <si>
    <t>V stĺpci B uvedie vysoká škola priemerný evidenčný prepočítaný počet zamestnancov za rok 2025 platených z dotácie MŠVVaM SR, t.j. z prostriedkov uvedených v stĺpci F.</t>
  </si>
  <si>
    <t xml:space="preserve">V stĺpci C uvedie vysoká škola priemerný evidenčný prepočítaný počet zamestnancov za rok 2025 platených z iných zdrojov, t. j.  z prostriedkov uvedených v stĺpci G. Príklad: Zamestnanci platení z podnikateľskej činnosti. </t>
  </si>
  <si>
    <t>Uvedie sa objem prijatej kapitálovej dotácie z rozpočtu kapitoly MŠVVaM SR a z iných rozpočtových kapitol v roku 2025 zo zdroja 111 (kapitálová dotácia, ktorá bola verejnej vysokej škole poukázaná na účet (cash) v sledovanom období, účet 346 002 - strana DAL)</t>
  </si>
  <si>
    <t>Uvedie sa objem prijatej kapitálovej dotácie z prostriedkov EÚ vrátane spolufinancovania (účty 346005 - 346008 strana DAL,  napr. zdroje 11S1, 11S2, 11T1, 11T2, (všetky zdroje EŠF na ktorých VVŠ účtuje, aj všetky analytické účty) okrem 11E1, 11E2, 11E3, 11E4 a 121 - viď riadok 13).</t>
  </si>
  <si>
    <t>Uvedie sa zostatok kapitálovej dotácie na obstaranie a technické zhodnotenie dlhodobého majetku (nevyčerpané finančné  prostriedky k 31. 12. 2024 (stĺpec SA v R11), resp. k 31. 12. 2025 (stĺpec SB v R11) na zdrojoch 131x (131K, 131L), 13S1, 13S2, 13T1, 13T2.....(zostatky zo ŠR aj zo ŠF).</t>
  </si>
  <si>
    <t>Tabuľka č. 12 poskytuje informácie o štruktúre a objeme výdavkov, ktoré verejná vysoká škola  použila na obstaranie a technické zhodnotenie dlhodobého majetku v roku 2025.</t>
  </si>
  <si>
    <t xml:space="preserve">Výdavky na obstaranie majetku kryté v priebehu roku 2025 z úveru. Pri čerpaní týchto prostriedkov uviesť v komentári aj rok získania úveru. </t>
  </si>
  <si>
    <t>Tabuľka č. 13 poskytuje informácie o stave a vývoji finančných fondov verejnej vysokej školy v rokoch 2024 a 2025.</t>
  </si>
  <si>
    <t>Uvedú sa sumárne stavy ostatných  fondov, ktoré vysoká škola vytvorila za roky 2024 a 2025 v zmysle §16a ods. 1 zákona č. 131/2002 Z. z. o vysokých školách v znení neskorších predpisov.</t>
  </si>
  <si>
    <t xml:space="preserve">Tabuľka č. 14 obsahuje informácie o celkovom objeme príjmov z dotácií, poskytnutých verejnej vysokej škole v roku 2025 z prostriedkov Plánu obnovy a odolnosti - POO. Osobitne sa sledujú dotácie, poskytnuté z MŠVVaM SR a osobitne dotácie z iných zdrojov POO. </t>
  </si>
  <si>
    <r>
      <t>Tabuľka č. 15 poskytuje informácie o celkovom objeme príjmov z dotácií, poskytnutých verejnej vysokej škole v roku 2025 z rozvojových prostriedkov za účelom zmiernenia negatívnych dôsledkov vojny na Ukrajine</t>
    </r>
    <r>
      <rPr>
        <sz val="12"/>
        <color rgb="FFFF0000"/>
        <rFont val="Times New Roman"/>
        <family val="1"/>
      </rPr>
      <t xml:space="preserve"> (vrátane výdavkov). </t>
    </r>
  </si>
  <si>
    <t xml:space="preserve">Tabuľka č. 16 poskytuje informácie o objeme a štruktúre finančných prostriedkov na bankových účtoch verejnej vysokej školy  k 31. 12. 2025 v členení podľa jednotlivých skupín účtov. Celkový objem finančných prostriedkov za všetky účty v Štátnej pokladnici musí byť v súlade s údajmi, ktoré vykazuje Štátna pokladnica za každého klienta ŠP osobitne. V stĺpci C vysoká škola uvedie čísla všetkých účtov v tvare IBAN. </t>
  </si>
  <si>
    <t xml:space="preserve">Ak má VVŠ finančné prostriedky zaúčtované na účte 261 - peniaze na ceste, uvedie ich v tomto riadku: z dôvodu kontroly stavu na bankových účtoch k 31.12.2025 na údaje zo súvahy. </t>
  </si>
  <si>
    <t xml:space="preserve">Tabuľka č. 17 obsahuje informácie o celkovom objeme príjmov z dotácií, poskytnutých verejnej vysokej škole v roku 2025 z prostriedkov EÚ (štrukturálnych fondov), vrátane spolufinancovania zo štátneho rozpočtu. Osobitne sa sledujú dotácie, poskytnuté z MŠVVaM SR a osobitne dotácie z iných kapitol štátneho rozpočtu. </t>
  </si>
  <si>
    <t>Ak VVŠ obdržala finančné prostriedky aj z inej kapitoly štátneho rozpočtu, uvádzajú sa osobitne. Tieto dotácie sa evidujú na zdrojoch podľa platnej rozpočtovej klasifikácie na rok 2025 a nie sú súčasťou dotácií, vykazovaných v T2_R1.  Pri dotáciách z MŠVVaM SR nevymenované, ale používané zdroje uveďte do riadkov R23a a nasledujúcich.</t>
  </si>
  <si>
    <t xml:space="preserve">Tabuľka č. 18 obsahuje informácie o celkovom objeme príjmov z dotácií poskytnutých verejnej vysokej škole z kapitoly MŠVVaM SR  mimo programu 077, t. j. mimo  Zmluvy o poskytnutí dotácie zo štátneho rozpočtu prostredníctvom rozpočtu MŠVVaM SR na rok 2025 a mimo príjmov z prostriedkov EÚ a to: 
1) na riešenie projektov výskumu a vývoja v rámci programu 06K,
2) na zabezpečenie mobilít v súlade s medzinárodnými zmluvami, vrátane štipendií pre zahraničných štipendistov (prvok 021 02 03 a podprogram 05T 08). 
Tieto druhy dotácie sú poskytnuté na základe osobitných zmlúv MŠVVaM SR, resp. APVV a  mimo  príjmov z prostriedkov EÚ v roku 2025. </t>
  </si>
  <si>
    <t>Tabuľka č. 20a: obsahuje informácie o príjmoch a výdavkoch verejnej vysokej školy na štipendiá v roku 2025 z prostriedkov Plánu obnovy a odolnosti - POO. Osobitne sa sledujú dotácie, poskytnuté z MŠVVaM SR a osobitne dotácie z iných zdrojov POO. Rozdelenie sa týka štipendií poskytnutých vysokou školou na talentovaných študentov, na znevýhodnených študentov, zahraničných študentov a iných štipendií z POO.</t>
  </si>
  <si>
    <t xml:space="preserve">Tabuľka č. 20b: obsahuje informácie o príjmoch a výdavkoch verejnej vysokej školy na štipendiá z rozvojových projektov a z iných zdrojov mimo kapitolu MŠVVaM SR poskytnutých študentom za účelom zmiernenia negatívnych dôsledkov vojny na Ukrajine za rok 2025. </t>
  </si>
  <si>
    <t>Tabuľka č. 24: obsahuje informácie o príjmoch a výdavkoch verejnej vysokej školy z rozvojových projektov do roku 2024 a za roky 2024 a 2025.</t>
  </si>
  <si>
    <t>Súvzťažnosti medzi tabuľkami výročnej správy o hospodárení verejnej vysokej školy za rok 2025</t>
  </si>
  <si>
    <t>Bežná a kapitálová dotácia je kontrolovaná na Zmluvu o poskytnutí dotácií zo štátneho rozpočtu prostredníctvom kapitoly MŠVVaM SR(ďalej len "dotačná zmluva") a jej dodatkov na rok 2025 na  programe  077.</t>
  </si>
  <si>
    <r>
      <t xml:space="preserve">Údaje v T2 nie je možné odkontrolovať na údaje z výkazníctva ani na údaje v iných tabuľkách, nakoľko ide o údaje účtované na rôznych účtoch (účty 691, 649).  
Príjmy zo zahraničia majúce charakter dotácie majú obsahovať aj údaje z výskumných, resp. vzdelávacích projektov, ktoré sú podkladom k rozpisu metodiky bežnej dotácie pre VVŠ na kalendárny rok. V R4a... je potrebné uviesť príjmy zo zahraničia (zo zahraničných účtov) a k nim príslušné hodnoty. 
Neuvádzajú sa tu dotácie, ktoré VVŠ obdržala zo štrukturálnych fondov prostredníctvom iných kapitol štátneho rozpočtu, napr. MPSVaR SR (tieto údaje patria do T17) a dotácie </t>
    </r>
    <r>
      <rPr>
        <b/>
        <sz val="12"/>
        <color theme="1"/>
        <rFont val="Times New Roman"/>
        <family val="1"/>
      </rPr>
      <t>z APVV pre VVŠ ako hlavného riešiteľa (údaje patria do T18). Do tejto tabuľky sa uvádzajú  dotácie z APVV pre VVŠ ako spoluriešiteľa, resp. dotácie, ak hlavným riešiteľom je iná právnická osoba ako VVŠ. Nepatria sem prostriedky na zahraničné mobility na 05T 08 a 021 02 03.</t>
    </r>
  </si>
  <si>
    <t xml:space="preserve">Údaje  sú kontrolované na  dotačné zmluvy a na účelovú dotáciu na rok 2024, 2025. Za rok 2025 na T1_R15_SA.
Údaje v T8_R1_SC by sa mali rovnať údajom z CRŠ kód 1. </t>
  </si>
  <si>
    <t>Údaj v T8_R4_SA predstavuje zostatok nevyčerpanej dotácie z predchádzajúceho roka, t. j. k 31. 12. 2024.  
Údaj v T8_R6_SA (SC)+T8a_R6_SA (SC) predstavuje zostatok nevyčerpanej dotácie k 31. 12. príslušného roka (2024, resp. 2025) a ich hodnoty sa vypočítajú z ostatných uvedených údajov. Zostatok nevyčerpanej dotácie k 31.12.2024 je totožný s údajmi vykazovanými v tabuľke T8 výročnej správy za rok 2024.</t>
  </si>
  <si>
    <t>Údaje o projektovanej lôžkovej kapacite v T9_R1 sa kontrolujú na štatistické výkazy MŠVVaM SR (posielané na CVTI SR) 2024, 2025.</t>
  </si>
  <si>
    <t xml:space="preserve">Údaje v T11_R2 - tvorba fondu reprodukcie za roky 2024 a 2025 sa musia rovnať údajom v T13_R2_SC (SD). 
</t>
  </si>
  <si>
    <t>Stavy fondov k 1.1. a k 31.12.2025 za všetky fondy spolu sa kontrolujú na výkazníctvo, súvaha - časť Pasíva, riadky 064 + 065 + 069 + 070 + 068 "netto". 
Stavy fondov k 1.1. sa rovnajú stavom fondov k 31.12. predchádzajúceho roka.</t>
  </si>
  <si>
    <t xml:space="preserve">Údaje v T14 sú kontrolované na hodnoty z výkazníctva, finančné prostriedky z POO, zabezpečované prostredníctvom MŠVVaM SR v roku 2025. </t>
  </si>
  <si>
    <t xml:space="preserve">Údaje v T15 sú kontrolované na hodnoty z výkazníctva, finančné prostriedky zo zdroja 11UA, zabezpečované prostredníctvom MŠVVaM SR v roku 2025. </t>
  </si>
  <si>
    <t xml:space="preserve">Údaje v T17 sú kontrolované na hodnoty z výkazníctva, finančné prostriedky z EÚ (vrátane spolufinancovania zo štátneho rozpočtu), zabezpečované prostredníctvom MŠVVaM SR v roku 2025. </t>
  </si>
  <si>
    <t>Údaje v T18_R1 sú kontrolované na rozpis bežnej a kapitálovej dotácie na programe 06K v roku 2025 poskytnuté vysokým školám mimo "dotačnej zmluvy" prostredníctvom  APVV resp. sekcie vedy a techniky.
Údaje v T18_R6 a R7 sú kontrolované na rozpis bežnej dotácie na podrograme 05T 08 a prvku 021 02 03 v roku 2025, poskytnuté vysokým školám mimo "dotačnej zmluvy" prostredníctvom sekcie medzinárodnej spolupráce.</t>
  </si>
  <si>
    <t>štipendium - Plán obnovy a odolnosti - nedostatkové povolania - znevýhodnení študenti</t>
  </si>
  <si>
    <t xml:space="preserve">Tabuľka č. 1: Príjmy z dotácií verejnej vysokej škole zo štátneho rozpočtu z kapitoly MŠVVaM SR
 poskytnuté na základe Zmluvy o poskytnutí dotácie zo štátneho rozpočtu prostredníctvom rozpočtu Ministerstva školstva, výskumu, vývoja a mládeže Slovenskej republiky na rok 2025 na programe 077 </t>
  </si>
  <si>
    <t>Tabuľka č. 2: Príjmy verejnej vysokej školy v roku 2025 majúce charakter dotácie okrem príjmov z dotácií 
 z  kapitoly MŠVVaM SR a okrem prostriedkov EÚ (štrukturálnych  fondov)</t>
  </si>
  <si>
    <t>Tabuľka č. 3: Výnosy verejnej vysokej školy v rokoch 2024 a 2025</t>
  </si>
  <si>
    <t>Rozdiel 2025-2024</t>
  </si>
  <si>
    <t>- ostatné výnosy (účty  649 001-8, 649 012, 649 019-027, 649 098, 649 099, 649 113)</t>
  </si>
  <si>
    <t xml:space="preserve">Tabuľka č. 4: Výnosy verejnej vysokej školy zo školného a z poplatkov spojených so štúdiom  
v rokoch 2024 a 2025 </t>
  </si>
  <si>
    <t>Tabuľka č. 5: Náklady verejnej vysokej školy v rokoch 2024 a 2025</t>
  </si>
  <si>
    <t>Tabuľka č. 6: Zamestnanci a náklady na mzdy verejnej vysokej školy v roku 2025</t>
  </si>
  <si>
    <t>Priemerný evidenčný prepočítaný počet zamestnancov za rok 2025</t>
  </si>
  <si>
    <t>Tabuľka č. 6a: Zamestnanci a náklady na mzdy verejnej vysokej školy v roku 2025 - len ženy a výpočet priemerného platu mužov</t>
  </si>
  <si>
    <t>Tabuľka č. 7: Náklady verejnej vysokej školy na štipendiá doktorandov v dennej forme štúdia v roku 2025</t>
  </si>
  <si>
    <t>Počet osobomesiacov interných doktorandov spolu za 2025</t>
  </si>
  <si>
    <t>Tabuľka č. 8: Údaje o systéme sociálnej podpory - časť sociálne štipendiá (§ 96 zákona) 
za roky 2024 a 2025</t>
  </si>
  <si>
    <t>Tabuľka č. 8a: Údaje o systéme sociálnej podpory - časť tehotenské štipendiá (§ 96b zákona) 
za roky 2024 a 2025</t>
  </si>
  <si>
    <t>Tabuľka č. 9: Údaje o systéme sociálnej podpory - časť výnosy a náklady1) študentských domovov 
(bez zmluvných zariadení) za roky 2024 a 2025</t>
  </si>
  <si>
    <r>
      <t>Tabuľka č. 10: Údaje o systéme sociálnej podpory - časť výnosy a náklady</t>
    </r>
    <r>
      <rPr>
        <b/>
        <sz val="14"/>
        <color rgb="FFFF0000"/>
        <rFont val="Times New Roman"/>
        <family val="1"/>
        <charset val="238"/>
      </rPr>
      <t>1)</t>
    </r>
    <r>
      <rPr>
        <b/>
        <sz val="14"/>
        <color theme="1"/>
        <rFont val="Times New Roman"/>
        <family val="1"/>
      </rPr>
      <t xml:space="preserve"> študentských jedální 
za roky 2024 a 2025</t>
    </r>
  </si>
  <si>
    <t>Tabuľka č. 11: Zdroje verejnej vysokej školy na obstaranie a technické zhodnotenie dlhodobého majetku v rokoch 2024 a 2025</t>
  </si>
  <si>
    <t>Tabuľka č. 12: Výdavky verejnej vysokej školy na obstaranie a technické zhodnotenie dlhodobého majetku v roku 2025</t>
  </si>
  <si>
    <t>Čerpanie kapitálovej dotácie v roku 2025
zo štátneho rozpočtu (111)</t>
  </si>
  <si>
    <t>Čerpanie kapitálovej dotácie v roku 2025
z prostriedkov EÚ (štrukturálnych fondov)</t>
  </si>
  <si>
    <t xml:space="preserve">Čerpanie bežnej dotácie v roku 2025 prostredníctvom fondu reprodukcie </t>
  </si>
  <si>
    <t>Tabuľka č. 13: Stav a vývoj finančných fondov verejnej vysokej školy v rokoch 2024 a 2025</t>
  </si>
  <si>
    <t>Tabuľka č. 14: Príjmy verejnej vysokej školy z prostriedkov Plánu obnovy a odolnosti z kapitoly MŠVVaM SR a z iných kapitol v roku 2025</t>
  </si>
  <si>
    <t>Dotácie spolu bežné a kapitálové v roku 2025</t>
  </si>
  <si>
    <t>Tabuľka č. 15: Príjmy a výdavky verejnej vysokej školy v roku 2025 z rozvojových projektov na zmiernenie negatívnych dôsledkov vojny na Ukrajine</t>
  </si>
  <si>
    <t>Dotácie spolu v roku 2025</t>
  </si>
  <si>
    <t>Tabuľka č. 16: Štruktúra a stav finančných prostriedkov na bankových účtoch verejnej vysokej školy
   k 31. decembru 2025</t>
  </si>
  <si>
    <t>Stav účtu k 31.12.2025</t>
  </si>
  <si>
    <t>Tabuľka č. 17: Príjmy verejnej vysokej školy z prostriedkov EÚ a z prostriedkov na ich spolufinancovanie 
zo štátneho rozpočtu v roku 2025</t>
  </si>
  <si>
    <t xml:space="preserve">Tabuľka č. 18: Príjmy z dotácií verejnej vysokej škole zo štátneho rozpočtu z kapitoly MŠVVaM SR 
poskytnuté mimo programu 077 a mimo príjmov z prostriedkov EÚ (zo štrukturálnych fondov) v roku 2025
</t>
  </si>
  <si>
    <t xml:space="preserve">Tabuľka č. 19: Štipendiá z vlastných zdrojov podľa § 97 zákona v rokoch 2024 a 2025 </t>
  </si>
  <si>
    <t xml:space="preserve">Tabuľka č. 20: Motivačné štipendiá  v rokoch 2024 a 2025 (v zmysle § 96a zákona )  </t>
  </si>
  <si>
    <t>Tabuľka č. 20a: Štipendiá z Plánu obnovy a odolnosti - POO 
za rok 2025</t>
  </si>
  <si>
    <t>Tabuľka č. 20b: Štipendiá z rozvojových projektov (RP) a iných zdrojov určené na zmiernenie negatívnych dôsledkov vojny na Ukrajine za rok 2025</t>
  </si>
  <si>
    <t>Časové rozlíšenie -  štipendiá za rok 2025, vyplatené VVŠ v roku 2026</t>
  </si>
  <si>
    <t>Časové rozlíšenie - štipendiá za rok 2024,  vyplatené VVŠ v roku 2025</t>
  </si>
  <si>
    <t>Tabuľka č. 21: Štruktúra účtu 384 - výnosy budúcich období v rokoch 2024 a 2025</t>
  </si>
  <si>
    <t>Stav k 31.12.2025</t>
  </si>
  <si>
    <t xml:space="preserve">Tabuľka č. 22: Výnosy verejnej vysokej školy v roku 2025 v oblasti sociálnej podpory študentov </t>
  </si>
  <si>
    <t>Výnosy
v hlavnej činnosti
2024</t>
  </si>
  <si>
    <t>Výnosy
hlavnej činnosti
2025</t>
  </si>
  <si>
    <t xml:space="preserve">Tabuľka č. 23:  Náklady verejnej vysokej školy v roku 2025 v oblasti sociálnej podpory študentov </t>
  </si>
  <si>
    <t>Náklady
hlavnej činnosti
2025</t>
  </si>
  <si>
    <t>Tabuľka č. 24: Príjmy a výdavky VVŠ určené na rozvojové projekty na podprograme 077 13 - Rozvoj vysokého školstva do roku 2024 a za roky 2024 a 2025</t>
  </si>
  <si>
    <t xml:space="preserve">pozn.: aktívne projekty, ktoré boli aktívne v roku 2025, príp. sa čerpali finačné zdroje v roku 2025 </t>
  </si>
  <si>
    <t>príjmy z 077 13 do roku 2024 spolu</t>
  </si>
  <si>
    <t>výdavky z 077 13 do roku 2024 spolu</t>
  </si>
  <si>
    <t>zostatok nevyčerpanej dotácie z 077 13 do roku 2024 spolu</t>
  </si>
  <si>
    <t>zostatok nevyčerpanej dotácie z 077 13 v roku 2024</t>
  </si>
  <si>
    <t>príjmy z 077 13 v roku 2025</t>
  </si>
  <si>
    <t>výdavky z 077 13 v roku 2025</t>
  </si>
  <si>
    <t>zostatok nevyčerpanej dotácie z predchádzajúceho roka, t. j. k 31.12.2025.</t>
  </si>
  <si>
    <t>Priemerný evidenčný prepočítaný počet žien za rok 2025</t>
  </si>
  <si>
    <t>Ak nie je uvedené inak, všetky údaje o výške finančných prostriedkov z roku 2024 a 2025 sa uvádzajú v eurách s presnosťou na dve desatinné miesta. Dôvodom tohto pravidla je, aby pri sumarizácii nedochádzalo k väčším chybám zo zaokrúhľovania.</t>
  </si>
  <si>
    <t xml:space="preserve">Príspevok na jedno jedlo zo štátneho rozpočtu bol v roku 2024 vo výške 2,00 eur a v roku 2025 vo výške 2,40 eur. </t>
  </si>
  <si>
    <t>T8a_R5_SC+T8_R5_SC = dotačná zmluva na rok 2025
T8a_R1_SA (SC)  ≤ T13_R11_SE (SF)</t>
  </si>
  <si>
    <t xml:space="preserve">
Údaj v T8_R6_SC+T8a_R6_SC predstavuje zostatok nevyčerpanej dotácie z predchádzajúceho roka, t. j. k 31. 12. 2025. Údaje v T8a_R1_SC by sa mal rovnať údajom z CRŠ kód 21.
</t>
  </si>
  <si>
    <t>T9_R1 = štatistické výkazy MŠVVaM SR 2024 (2025)</t>
  </si>
  <si>
    <t xml:space="preserve">T9_R6_SA (SB) = dotačná zmluva 2024 (2025) - účelové prostriedky na študentské domovy (vrátane dotácie na valorizáciu miezd ŠJ) </t>
  </si>
  <si>
    <t>T1 = dotačná zmluva na 2025</t>
  </si>
  <si>
    <t>T6_R1..R6, R7, R9, R13, R14, R16, R17 = Škol 2-04 za 2025, 
T6_R15a.. = dotačná zmluva na 2025, špecifiká</t>
  </si>
  <si>
    <t>T8_R5_SA (SC)+T8a_R5_SA (SC) = dotačná zmluva na rok 2024 (2025), prvok 077 15 01 - účelové prostriedky na sociálne  a tehotenské štipendiá</t>
  </si>
  <si>
    <t>T8_R5_SC+T8a_R5_SC = T1_R15_SA
T8_R4_SC = zostatok k 31.12.2025
T8_R6_SA = T8_R4_SC 
T8_R1_SA (SC)  ≤ T13_R11_SE (SF)</t>
  </si>
  <si>
    <t>T10_R7_SA (SB) = dotačná zmluva 2024 (2025)_účelová dotácia na študentské jedálne</t>
  </si>
  <si>
    <t>Údaje v R7_SA (SB) sú kontrolované na dotačné zmluvy a na účelovú dotáciu na rok 2024, 2025.</t>
  </si>
  <si>
    <t>T10_R13 + R14 = štatistické výkazy MŠVVaM SR 2024 (2025)</t>
  </si>
  <si>
    <t>T12_R17_SG = výkazníctvo 2025, kategória 700, všetky zdroje</t>
  </si>
  <si>
    <t xml:space="preserve">T20_R2 = dotačná zmluva 2024 (2025)_účelová dotácia na motivačné štipendiá
</t>
  </si>
  <si>
    <t xml:space="preserve">T20b_R4 = dotačná zmluva 2025_účelová dotácia na štipendiá určená na zmiernenie negatívnych dôsledkov vojny na Ukrajine
</t>
  </si>
  <si>
    <t xml:space="preserve">T21_R1_SF = výkazníctvo 2024 súvaha, časť pasíva, riadok 102 a 103, predchádzajúce účtovné obdobie
T21_R1_SL = výkazníctvo 2025, súvaha, časť pasíva, riadok 102 a103, bežné účtovné obdobie </t>
  </si>
  <si>
    <t>Zmeny tabuliek výročnej správy o hospodárení za rok 2025 v porovnaní s rokom 2024</t>
  </si>
  <si>
    <t>príjmy z dotácie  na základe dotačnej zmluvy, len 077, v roku 2025</t>
  </si>
  <si>
    <t>úprava programov, podprogramov a prvkov v rámci aktualizácie programovej štruktúry</t>
  </si>
  <si>
    <t xml:space="preserve">príjmy verejnej vysokej školy v roku 2025 majúce charakter dotácie </t>
  </si>
  <si>
    <t>Príjmy verejnej vysokej školy z prostriedkov Plánu obnovy a odolnosti v roku 2025</t>
  </si>
  <si>
    <t>výnosy verejnej vysokej školy v roku 2025 v oblasti sociálnej podpory študentov</t>
  </si>
  <si>
    <t>náklady verejnej vysokej školy  v roku 2025 v oblasti sociálnej podpory študentov</t>
  </si>
  <si>
    <r>
      <t xml:space="preserve">Tržby za vlastné výrobky (účet 601) </t>
    </r>
    <r>
      <rPr>
        <sz val="12"/>
        <rFont val="Times New Roman"/>
        <family val="1"/>
      </rPr>
      <t>[SUM(R2:R5)]</t>
    </r>
  </si>
  <si>
    <r>
      <t>Tržby z predaja služieb (účet 602)</t>
    </r>
    <r>
      <rPr>
        <sz val="12"/>
        <rFont val="Times New Roman"/>
        <family val="1"/>
      </rPr>
      <t xml:space="preserve"> [SUM(R7:R10)] </t>
    </r>
  </si>
  <si>
    <t>- iné analyticky sledované výnosy (účty 602 002-007, 602 011-021, 602 099, 602 199, 602 801-602 806)</t>
  </si>
  <si>
    <r>
      <t xml:space="preserve">Tržby za predaný tovar (účet 604) </t>
    </r>
    <r>
      <rPr>
        <sz val="12"/>
        <rFont val="Times New Roman"/>
        <family val="1"/>
      </rPr>
      <t>[SUM(R12:R15)</t>
    </r>
    <r>
      <rPr>
        <b/>
        <sz val="12"/>
        <rFont val="Times New Roman"/>
        <family val="1"/>
      </rPr>
      <t>]</t>
    </r>
  </si>
  <si>
    <r>
      <t>Úroky (účet 644)</t>
    </r>
    <r>
      <rPr>
        <sz val="12"/>
        <rFont val="Times New Roman"/>
        <family val="1"/>
      </rPr>
      <t xml:space="preserve"> [R21+R22]</t>
    </r>
  </si>
  <si>
    <t>Výnosy zo školného (účet 648) [SUM(R25:R35)]</t>
  </si>
  <si>
    <t xml:space="preserve">Výnosy z poplatkov spojených so štúdiom (účet 648) [SUM(R37:R42)] </t>
  </si>
  <si>
    <r>
      <t>Iné ostatné výnosy (účet 646, 649)</t>
    </r>
    <r>
      <rPr>
        <b/>
        <sz val="14"/>
        <rFont val="Times New Roman"/>
        <family val="1"/>
      </rPr>
      <t xml:space="preserve"> </t>
    </r>
    <r>
      <rPr>
        <b/>
        <sz val="12"/>
        <rFont val="Times New Roman"/>
        <family val="1"/>
      </rPr>
      <t>[SUM(R46:R55)]</t>
    </r>
  </si>
  <si>
    <r>
      <t xml:space="preserve">Výnosy z použitia fondov (účet 656) [SUM(R62:R67)]  </t>
    </r>
    <r>
      <rPr>
        <b/>
        <vertAlign val="superscript"/>
        <sz val="12"/>
        <rFont val="Times New Roman"/>
        <family val="1"/>
      </rPr>
      <t xml:space="preserve"> 1)</t>
    </r>
  </si>
  <si>
    <r>
      <t>- fondu reprodukcie (účet 656 400)</t>
    </r>
    <r>
      <rPr>
        <vertAlign val="superscript"/>
        <sz val="12"/>
        <rFont val="Times New Roman"/>
        <family val="1"/>
      </rPr>
      <t xml:space="preserve"> 2)</t>
    </r>
  </si>
  <si>
    <t>Vnútroorganizačné prevody výnosov (účet 670) [SUM(R75:R83)]</t>
  </si>
  <si>
    <t>Prevádzkové dotácie (účet 691) [SUM(R85:R94)]</t>
  </si>
  <si>
    <r>
      <t xml:space="preserve">Spolu </t>
    </r>
    <r>
      <rPr>
        <sz val="11"/>
        <rFont val="Times New Roman"/>
        <family val="1"/>
      </rPr>
      <t>[R1+R6+R11+SUM(R16:R19)+R20+R23+R24+R36+R43+R44+R45+SUM(R56:R60)+R61+SUM(R68:R73)+R84]</t>
    </r>
  </si>
  <si>
    <r>
      <t>Spotreba materiálu (účet 501)</t>
    </r>
    <r>
      <rPr>
        <sz val="12"/>
        <rFont val="Times New Roman"/>
        <family val="1"/>
      </rPr>
      <t xml:space="preserve"> [SUM(R2:R13)]</t>
    </r>
  </si>
  <si>
    <r>
      <t>- čistiace, hygienické a dezinfekčné potreby (účty 501 008, 501 020, 501 058</t>
    </r>
    <r>
      <rPr>
        <sz val="12"/>
        <rFont val="Times New Roman"/>
        <family val="1"/>
      </rPr>
      <t>)</t>
    </r>
  </si>
  <si>
    <r>
      <t>Spotreba energie (účet 502)</t>
    </r>
    <r>
      <rPr>
        <sz val="12"/>
        <rFont val="Times New Roman"/>
        <family val="1"/>
      </rPr>
      <t xml:space="preserve"> [SUM(R15:R20)]</t>
    </r>
  </si>
  <si>
    <r>
      <t>Predaný tovar (účet 504)</t>
    </r>
    <r>
      <rPr>
        <sz val="12"/>
        <rFont val="Times New Roman"/>
        <family val="1"/>
      </rPr>
      <t xml:space="preserve"> [SUM(R23:R28)]</t>
    </r>
  </si>
  <si>
    <r>
      <t>Opravy a udržiavanie (účet 511)</t>
    </r>
    <r>
      <rPr>
        <sz val="12"/>
        <rFont val="Times New Roman"/>
        <family val="1"/>
      </rPr>
      <t xml:space="preserve"> [SUM(R30:R36)]</t>
    </r>
  </si>
  <si>
    <r>
      <t>Cestovné (účet 512)</t>
    </r>
    <r>
      <rPr>
        <sz val="12"/>
        <rFont val="Times New Roman"/>
        <family val="1"/>
      </rPr>
      <t xml:space="preserve"> [SUM(R38:R39)]</t>
    </r>
  </si>
  <si>
    <r>
      <t xml:space="preserve">Náklady na reprezentáciu (účet 513) </t>
    </r>
    <r>
      <rPr>
        <sz val="12"/>
        <rFont val="Times New Roman"/>
        <family val="1"/>
      </rPr>
      <t>[SUM(R41:R44)]</t>
    </r>
  </si>
  <si>
    <r>
      <t>Ostatné služby (účet 518)</t>
    </r>
    <r>
      <rPr>
        <sz val="12"/>
        <rFont val="Times New Roman"/>
        <family val="1"/>
      </rPr>
      <t xml:space="preserve"> [SUM(R46:R60)]   </t>
    </r>
  </si>
  <si>
    <r>
      <t>- počítačové siete a prenosy údajov (účet 518 007, 518 057</t>
    </r>
    <r>
      <rPr>
        <sz val="12"/>
        <rFont val="Times New Roman"/>
        <family val="1"/>
      </rPr>
      <t>)</t>
    </r>
  </si>
  <si>
    <r>
      <t>Mzdové náklady (účet 521)</t>
    </r>
    <r>
      <rPr>
        <sz val="12"/>
        <rFont val="Times New Roman"/>
        <family val="1"/>
      </rPr>
      <t xml:space="preserve"> [SUM(R62:R63)]</t>
    </r>
  </si>
  <si>
    <r>
      <t xml:space="preserve"> - OON </t>
    </r>
    <r>
      <rPr>
        <sz val="12"/>
        <rFont val="Times New Roman"/>
        <family val="1"/>
      </rPr>
      <t>[SUM(R64:R67)]</t>
    </r>
  </si>
  <si>
    <r>
      <t xml:space="preserve">Zákonné sociálne náklady (účet 527) </t>
    </r>
    <r>
      <rPr>
        <sz val="12"/>
        <rFont val="Times New Roman"/>
        <family val="1"/>
      </rPr>
      <t>[SUM(R71:R76)]</t>
    </r>
  </si>
  <si>
    <r>
      <t>Ostatné sociálne náklady (účet 528)</t>
    </r>
    <r>
      <rPr>
        <b/>
        <sz val="12"/>
        <rFont val="Times New Roman"/>
        <family val="1"/>
      </rPr>
      <t xml:space="preserve"> </t>
    </r>
    <r>
      <rPr>
        <sz val="12"/>
        <rFont val="Times New Roman"/>
        <family val="1"/>
      </rPr>
      <t>[SUM(R78:R81)]</t>
    </r>
  </si>
  <si>
    <r>
      <t xml:space="preserve">Ostatné dane a poplatky (účet 538) </t>
    </r>
    <r>
      <rPr>
        <sz val="12"/>
        <rFont val="Times New Roman"/>
        <family val="1"/>
      </rPr>
      <t>[SUM(R85:R88)]</t>
    </r>
  </si>
  <si>
    <r>
      <t>Ostatné náklady (účtová skupina 54)</t>
    </r>
    <r>
      <rPr>
        <sz val="12"/>
        <rFont val="Times New Roman"/>
        <family val="1"/>
      </rPr>
      <t xml:space="preserve"> [R90+ R91]</t>
    </r>
  </si>
  <si>
    <r>
      <t>- Iné ostatné  náklady (účet 549)</t>
    </r>
    <r>
      <rPr>
        <b/>
        <sz val="12"/>
        <rFont val="Times New Roman"/>
        <family val="1"/>
      </rPr>
      <t xml:space="preserve"> [SUM(R92:R100)]</t>
    </r>
  </si>
  <si>
    <r>
      <t>- ostatné iné náklady (účty 549 011, 549 013, 549 021, 549 098-099, 549 512</t>
    </r>
    <r>
      <rPr>
        <sz val="12"/>
        <rFont val="Times New Roman"/>
        <family val="1"/>
      </rPr>
      <t>)</t>
    </r>
  </si>
  <si>
    <r>
      <t xml:space="preserve">Odpisy, predaný majetok a opravné položky (účtová skupina 55: 551 až 558) </t>
    </r>
    <r>
      <rPr>
        <sz val="12"/>
        <rFont val="Times New Roman"/>
        <family val="1"/>
      </rPr>
      <t>[SUM(R102:R111)]</t>
    </r>
  </si>
  <si>
    <r>
      <t xml:space="preserve"> - odpisy ostatného DN a HM (účty 551 002, 551 200, 551 221, 551 223, 551 900, 551 921, 551 923)</t>
    </r>
    <r>
      <rPr>
        <sz val="12"/>
        <rFont val="Calibri"/>
        <family val="2"/>
        <charset val="238"/>
      </rPr>
      <t>*)</t>
    </r>
  </si>
  <si>
    <r>
      <t>- náklady na tvorbu ostatných fondov (účty 556 510, 556 520, 556 600</t>
    </r>
    <r>
      <rPr>
        <sz val="12"/>
        <rFont val="Times New Roman"/>
        <family val="1"/>
      </rPr>
      <t xml:space="preserve">) </t>
    </r>
  </si>
  <si>
    <r>
      <t>Vnútroorganizačné prevody nákladov</t>
    </r>
    <r>
      <rPr>
        <sz val="12"/>
        <rFont val="Times New Roman"/>
        <family val="1"/>
      </rPr>
      <t xml:space="preserve"> </t>
    </r>
    <r>
      <rPr>
        <b/>
        <sz val="12"/>
        <rFont val="Times New Roman"/>
        <family val="1"/>
      </rPr>
      <t>(účtová skupina 57)</t>
    </r>
  </si>
  <si>
    <r>
      <t xml:space="preserve">Spolu </t>
    </r>
    <r>
      <rPr>
        <sz val="12"/>
        <rFont val="Times New Roman"/>
        <family val="1"/>
      </rPr>
      <t>[R1+R14+R22+R29+R37+R40+R45+R61+SUM (R68:R69)</t>
    </r>
    <r>
      <rPr>
        <sz val="12"/>
        <rFont val="Times New Roman"/>
        <family val="1"/>
        <charset val="238"/>
      </rPr>
      <t>+</t>
    </r>
    <r>
      <rPr>
        <sz val="12"/>
        <rFont val="Times New Roman"/>
        <family val="1"/>
      </rPr>
      <t>R70+R77+SUM (R82:R83)</t>
    </r>
    <r>
      <rPr>
        <sz val="12"/>
        <rFont val="Times New Roman"/>
        <family val="1"/>
        <charset val="238"/>
      </rPr>
      <t>+</t>
    </r>
    <r>
      <rPr>
        <sz val="12"/>
        <rFont val="Times New Roman"/>
        <family val="1"/>
      </rPr>
      <t>R84</t>
    </r>
    <r>
      <rPr>
        <sz val="12"/>
        <rFont val="Times New Roman"/>
        <family val="1"/>
        <charset val="238"/>
      </rPr>
      <t>+</t>
    </r>
    <r>
      <rPr>
        <sz val="12"/>
        <rFont val="Times New Roman"/>
        <family val="1"/>
      </rPr>
      <t>R89</t>
    </r>
    <r>
      <rPr>
        <sz val="12"/>
        <rFont val="Times New Roman"/>
        <family val="1"/>
        <charset val="238"/>
      </rPr>
      <t>+</t>
    </r>
    <r>
      <rPr>
        <sz val="12"/>
        <rFont val="Times New Roman"/>
        <family val="1"/>
      </rPr>
      <t>R101</t>
    </r>
    <r>
      <rPr>
        <sz val="12"/>
        <rFont val="Times New Roman"/>
        <family val="1"/>
        <charset val="238"/>
      </rPr>
      <t>+</t>
    </r>
    <r>
      <rPr>
        <sz val="12"/>
        <rFont val="Times New Roman"/>
        <family val="1"/>
      </rPr>
      <t>R112</t>
    </r>
    <r>
      <rPr>
        <sz val="12"/>
        <rFont val="Times New Roman"/>
        <family val="1"/>
        <charset val="238"/>
      </rPr>
      <t>+</t>
    </r>
    <r>
      <rPr>
        <sz val="12"/>
        <rFont val="Times New Roman"/>
        <family val="1"/>
      </rPr>
      <t>R114]</t>
    </r>
  </si>
  <si>
    <r>
      <t xml:space="preserve">v </t>
    </r>
    <r>
      <rPr>
        <i/>
        <sz val="12"/>
        <rFont val="Times New Roman"/>
        <family val="1"/>
      </rPr>
      <t>R109 ide o náklady na tvorbu FR z predaja a likvidácie majetku = T11R5=T13R5</t>
    </r>
  </si>
  <si>
    <t xml:space="preserve"> - Prvok 021 02 05  </t>
  </si>
  <si>
    <t>T4_R20</t>
  </si>
  <si>
    <t>T4_R21</t>
  </si>
  <si>
    <t>Návrh na prídel do štipendijného fondu na základe rozhodnutia VVŠ, ktorý sa musí rovnať minimálne objemu z riadku R20.</t>
  </si>
  <si>
    <r>
      <t>Náklady sú kontrolované na údaje z výkazníctva - tvorba fondu z likvidovaného / predaného majetku</t>
    </r>
    <r>
      <rPr>
        <b/>
        <sz val="12"/>
        <rFont val="Times New Roman"/>
        <family val="1"/>
      </rPr>
      <t>.</t>
    </r>
  </si>
  <si>
    <t>Údaje v riadkoch R1:R6, R7, R9, R13, R14, R16, R17 sú kontrolované s údajmi v štatistickom výkaze Škol (MŠ SR) 2-04 za rok 2025. 
Údaje v riadkoch 15a ... (špecifiká) sú kontrolované na rozpis dotácie v roku 2025. Rozdiel medzi údajom v T6_R18_SH a údajmi v T5_R62_SC+SD (Mzdy) je potrebné vyčísliť a s komentárom uviesť v poznámke pod tabuľkou T6.</t>
  </si>
  <si>
    <r>
      <t>Údaje sa kontrolujú na poskytnutú dotáciu  na študentské domovy (vrátane zmluvných zariadení a dotácie na valorizáciu platov zamestnancov ŠJ)</t>
    </r>
    <r>
      <rPr>
        <b/>
        <sz val="12"/>
        <rFont val="Times New Roman"/>
        <family val="1"/>
      </rPr>
      <t>.</t>
    </r>
    <r>
      <rPr>
        <sz val="12"/>
        <rFont val="Times New Roman"/>
        <family val="1"/>
      </rPr>
      <t xml:space="preserve"> </t>
    </r>
  </si>
  <si>
    <r>
      <t xml:space="preserve">Údaje v R17, SG - celkové výdavky na obstaranie a technické zhodnotenie majetku sa musia rovnať hodnotám, vykazovaným vo výkaze "Príjmy a výdavky" v kategórii 700 za všetky zdroje (štátny rozpočet, vlastné zdroje, prostriedky EÚ, PČ, finančný mechanizmus EHP a Nórsky finančný mechanizmus...) </t>
    </r>
    <r>
      <rPr>
        <b/>
        <sz val="12"/>
        <rFont val="Times New Roman"/>
        <family val="1"/>
      </rPr>
      <t xml:space="preserve"> spolu</t>
    </r>
    <r>
      <rPr>
        <sz val="12"/>
        <rFont val="Times New Roman"/>
        <family val="1"/>
      </rPr>
      <t xml:space="preserve">. Ak tieto udaje nie sú v súlade, je potrebné v poznámke vysvetliť dôvod. </t>
    </r>
  </si>
  <si>
    <t>T13_R2_SC (SD) = T11_R2_SA (SB) 
T13_R8_SF ≥ T8_R5_SC + T8a_R5_SC+T20_R2_(SC + SD)+T20a_R4 SA (SC+SE+SG+SI)+T20a_R5_SK_SG-T20a_R7 SA (SC+SE+ SG+SI+SK)+T20b_R4 SA (SC)-T20b_R6 SA (SC)
T13_R13_SD = T16_R9_SB
T13_R13_SF = T16_R10_SB</t>
  </si>
  <si>
    <t>T13_R12_SF ≥T8_R6_SC+T8a_R6_SC+ T20_R4_(SC +SD)+T20a_R8 SA  (SC+SE+SG+SI+SK)+T20b_R7 SA(SC)-20a_R9_SA  (SC+SE+SG+SI+SK)-T20b_R8_SA(SC)</t>
  </si>
  <si>
    <t>Stav štipendijného fondu k 31. 12. uvedený v R12_SF nemá byť nižší ako súčet zostatku nevyčerpanej dotácie na sociálne štipendiá v T8_R6_SC, tehotenské štipendiá T8a_R6_SC, motivačné štipendiá v T20_R4_(SC +SD), štipendiá z POO v T20a_R8_SA (SC+SE+SG+SI+SK) a na štipendiá z rozvojových projektov (RP) v T20b_R7_SA (SC) znížené o vyplatené štipendiá za rok 2025 v januári 2026-časové rozlíšenie</t>
  </si>
  <si>
    <r>
      <t>T13_R1_</t>
    </r>
    <r>
      <rPr>
        <b/>
        <sz val="12"/>
        <rFont val="Times New Roman"/>
        <family val="1"/>
      </rPr>
      <t>SK(SL)</t>
    </r>
    <r>
      <rPr>
        <sz val="12"/>
        <rFont val="Times New Roman"/>
        <family val="1"/>
      </rPr>
      <t xml:space="preserve"> = výkazníctvo súvaha, časť Pasíva,  
riadky 064 + 065 + 069 + </t>
    </r>
    <r>
      <rPr>
        <b/>
        <sz val="12"/>
        <rFont val="Times New Roman"/>
        <family val="1"/>
      </rPr>
      <t>070</t>
    </r>
    <r>
      <rPr>
        <sz val="12"/>
        <rFont val="Times New Roman"/>
        <family val="1"/>
      </rPr>
      <t xml:space="preserve"> + 068
(k 1. 1.)
T13_R12_</t>
    </r>
    <r>
      <rPr>
        <b/>
        <sz val="12"/>
        <rFont val="Times New Roman"/>
        <family val="1"/>
      </rPr>
      <t>SK(SL)</t>
    </r>
    <r>
      <rPr>
        <sz val="12"/>
        <rFont val="Times New Roman"/>
        <family val="1"/>
      </rPr>
      <t xml:space="preserve"> = výkazníctvo súvaha, časť Pasíva,  
riadky 064 + 065 + 069 + </t>
    </r>
    <r>
      <rPr>
        <b/>
        <sz val="12"/>
        <rFont val="Times New Roman"/>
        <family val="1"/>
      </rPr>
      <t>070</t>
    </r>
    <r>
      <rPr>
        <sz val="12"/>
        <rFont val="Times New Roman"/>
        <family val="1"/>
      </rPr>
      <t xml:space="preserve"> + 068 
(k 31. 12.)
T13_R1_SL = T13_R12_SK</t>
    </r>
  </si>
  <si>
    <r>
      <t>Náklady sú kontrolované na údaje z výkazníctva - tvorba fondu z predaja a likvidácie majetku</t>
    </r>
    <r>
      <rPr>
        <b/>
        <sz val="12"/>
        <rFont val="Times New Roman"/>
        <family val="1"/>
      </rPr>
      <t>.</t>
    </r>
  </si>
  <si>
    <t>T13_R11_SF = T8_R1_SC+T19_R1_SC+T8a_R1_SC+T20_R3_(SC+SD)+T20a_R6 SA (SC+SE+SG+SI+SK)+T20a_R9_SA (SC+SE+SG+SI+SK)-T20a_R10_SA (SC+SE+SG+SI+SK)+T20b_R5_SA (SC)+T20b_R8_SA (SC)-T20b_R9_SA (SC)</t>
  </si>
  <si>
    <r>
      <t>Čerpanie štipendijného fondu je vo výške čerpania soc. štipendií</t>
    </r>
    <r>
      <rPr>
        <b/>
        <sz val="12"/>
        <rFont val="Times New Roman"/>
        <family val="1"/>
      </rPr>
      <t>,</t>
    </r>
    <r>
      <rPr>
        <sz val="12"/>
        <rFont val="Times New Roman"/>
        <family val="1"/>
      </rPr>
      <t xml:space="preserve"> tehotenských štipendií, čerpania motivač. štipendií , čerpania štipendií z vlastných zdrojov, štipendií z POO a z rozvojových projektov v rámci kódu zdroja UA. </t>
    </r>
  </si>
  <si>
    <t>T19_R1_SC + T20_R3(SC+SD) + T8_R1_SC + T8a_R1_SC+T20a_R6 SA (SC+SE+SG+SI+SK)+T20a_R9_SA (SC+SE+SG+SI+SK)-T20a_R10_SA (SC+SE+SG+SI+SK)+T20b_R5_SA (SC)+T20b_R8_SA (SC)-T20b_R9_SA (SC)=T13_R11_SF</t>
  </si>
  <si>
    <t xml:space="preserve">Celková hodnota účtu 384 za rok 2024 a 2025, uvedená v T21_SF a SL je kontrolovaná na výkaz Súvaha, časť Pasíva, r. 102 a r.103. 
Štruktúru účtu žiadame uviesť v členení na zvyšok prijatej kapitálovej dotácie zo štátneho rozpočtu a z prostriedkov EÚ (analytický účet 384.11), nevyčerpanú bežnú dotáciu na aktivity budúcich odbobí (384.12) a prostriedky zo zahraničných projektov na budúce aktivity (384.13). 
Ak sú na tomto účte zaúčtované aj iné výnosy, žiadame ich osobitne uviesť v SD (2024), resp. SI (2025). 
Údaje za rok 2024 musia byť totožné s údajmi, ktoré VVŠ predložili k výsledkom hospodárenia VVŠ za rok 2024. </t>
  </si>
  <si>
    <t xml:space="preserve">Príjmy z dotácií verejnej vysokej škole zo štátneho rozpočtu z kapitoly MŠVVaM SR poskytnuté na základe Zmluvy o poskytnutí dotácie zo štátneho rozpočtu
prostredníctvom rozpočtu Ministerstva školstva, výskumu, vývoja a mládeže Slovenskej republiky na rok 2025 na programe 077 </t>
  </si>
  <si>
    <t xml:space="preserve">Príjmy verejnej vysokej školy v roku 2025 majúce charakter dotácie okrem príjmov z dotácií z kapitoly MŠVVaM SR a okrem štrukturálnych fondov EÚ </t>
  </si>
  <si>
    <t>- poplatky za príjím.konanie špecializačné štúdium (účet 648 012)</t>
  </si>
  <si>
    <t>- poplatky za špecializačné štúdium (účet 648 014)</t>
  </si>
  <si>
    <t>- školné za špecializačné štúdium (účet 648 013)</t>
  </si>
  <si>
    <t>Prijaté príspevky od organ. jednotiek (účet 661)</t>
  </si>
  <si>
    <t xml:space="preserve"> '- iné analyticky sledované náklady (účty 518 003, 518 013, 518 015-018, 518 020-030, 518 031-034, 518036-038, 518 040-042, 518 052, 518 089, 518 099, 518 529-530, 518-599) </t>
  </si>
  <si>
    <t>- sociálne praxe (účet 518 035)</t>
  </si>
  <si>
    <t>zmena názvu analytiky podľa účt. osnovy</t>
  </si>
  <si>
    <t>doplnený účet 538004</t>
  </si>
  <si>
    <t>oprava sumárneho riadku</t>
  </si>
  <si>
    <r>
      <t xml:space="preserve"> - štipendiá z vlastných zdrojov (účty 549 007-010, 549 019, 549 020, 549 022-</t>
    </r>
    <r>
      <rPr>
        <sz val="12"/>
        <color rgb="FFFF0000"/>
        <rFont val="Times New Roman"/>
        <family val="1"/>
        <charset val="238"/>
      </rPr>
      <t>024</t>
    </r>
    <r>
      <rPr>
        <sz val="12"/>
        <rFont val="Times New Roman"/>
        <family val="1"/>
        <charset val="238"/>
      </rPr>
      <t xml:space="preserve">) </t>
    </r>
  </si>
  <si>
    <t>doplnený účet 549024</t>
  </si>
  <si>
    <r>
      <t xml:space="preserve"> - odpisy DN a HM nadobudnutého z kapitálových dotácií z EÚ (zo štrukturálnych fondov) (účty 551 004, 551 300, 551 321, 551 323, </t>
    </r>
    <r>
      <rPr>
        <b/>
        <sz val="12"/>
        <color rgb="FFFF0000"/>
        <rFont val="Times New Roman"/>
        <family val="1"/>
        <charset val="238"/>
      </rPr>
      <t>551600, 551601</t>
    </r>
    <r>
      <rPr>
        <b/>
        <sz val="12"/>
        <rFont val="Times New Roman"/>
        <family val="1"/>
        <charset val="238"/>
      </rPr>
      <t>)</t>
    </r>
  </si>
  <si>
    <t>doplnené analytiky 551600 a 551601</t>
  </si>
  <si>
    <r>
      <t>Poskytnuté príspevky</t>
    </r>
    <r>
      <rPr>
        <sz val="12"/>
        <rFont val="Times New Roman"/>
        <family val="1"/>
      </rPr>
      <t xml:space="preserve"> </t>
    </r>
    <r>
      <rPr>
        <b/>
        <sz val="12"/>
        <rFont val="Times New Roman"/>
        <family val="1"/>
      </rPr>
      <t xml:space="preserve">(účtová skupina 56: </t>
    </r>
    <r>
      <rPr>
        <b/>
        <sz val="12"/>
        <color rgb="FFFF0000"/>
        <rFont val="Times New Roman"/>
        <family val="1"/>
        <charset val="238"/>
      </rPr>
      <t>561 až</t>
    </r>
    <r>
      <rPr>
        <b/>
        <sz val="12"/>
        <rFont val="Times New Roman"/>
        <family val="1"/>
      </rPr>
      <t xml:space="preserve"> 563)</t>
    </r>
  </si>
  <si>
    <t>doplnená skupina 561</t>
  </si>
  <si>
    <t>- odvod transakčnej dane (538 004)</t>
  </si>
  <si>
    <t>Osobitné výnosy</t>
  </si>
  <si>
    <t>doplnená skupina 647</t>
  </si>
  <si>
    <t>Prijaté príspevky od organizačných zložiek</t>
  </si>
  <si>
    <t xml:space="preserve"> Prijaté príspevky z verejných zbierok</t>
  </si>
  <si>
    <r>
      <t xml:space="preserve">Účtová trieda 6 spolu r.1 až r. </t>
    </r>
    <r>
      <rPr>
        <b/>
        <sz val="11"/>
        <color rgb="FFFF0000"/>
        <rFont val="Times New Roman"/>
        <family val="1"/>
        <charset val="238"/>
      </rPr>
      <t>34</t>
    </r>
  </si>
  <si>
    <t>úprava textu</t>
  </si>
  <si>
    <t xml:space="preserve">Výsledok hospod.  po zdanení r. 36-(r.37 + r.38) </t>
  </si>
  <si>
    <t>doplnená skupina 661</t>
  </si>
  <si>
    <t>doplnená skupina 667</t>
  </si>
  <si>
    <t>Náklady na krátkodobý finančný majetok</t>
  </si>
  <si>
    <t>doplnená skupina 555</t>
  </si>
  <si>
    <t>Poskytnuté príspevky organizačným zložkám</t>
  </si>
  <si>
    <t xml:space="preserve">Poskyt. príspevky z podielu zaplatenej dane </t>
  </si>
  <si>
    <t>doplnená skupina 565</t>
  </si>
  <si>
    <t>Výsledok hospodárenia pred zdanením r.38 mínus účtová trieda 5</t>
  </si>
  <si>
    <r>
      <t>- ostatný materiál (účty 501 099, 501 030</t>
    </r>
    <r>
      <rPr>
        <sz val="12"/>
        <rFont val="Times New Roman"/>
        <family val="1"/>
      </rPr>
      <t xml:space="preserve">, </t>
    </r>
    <r>
      <rPr>
        <sz val="12"/>
        <color rgb="FFFF0000"/>
        <rFont val="Times New Roman"/>
        <family val="1"/>
        <charset val="238"/>
      </rPr>
      <t>501 513</t>
    </r>
    <r>
      <rPr>
        <sz val="12"/>
        <rFont val="Times New Roman"/>
        <family val="1"/>
      </rPr>
      <t xml:space="preserve">, </t>
    </r>
    <r>
      <rPr>
        <sz val="12"/>
        <color rgb="FFFF0000"/>
        <rFont val="Times New Roman"/>
        <family val="1"/>
        <charset val="238"/>
      </rPr>
      <t>501 515</t>
    </r>
    <r>
      <rPr>
        <sz val="12"/>
        <rFont val="Times New Roman"/>
        <family val="1"/>
      </rPr>
      <t>, 501 516, 501 519, 501 599)</t>
    </r>
  </si>
  <si>
    <t>oprava čísla analytiky, doplnenie 501513</t>
  </si>
  <si>
    <t>štipendium pre doktorandov z Národnej stratégie vedy, výskumu a inovácií (NSVVaI)</t>
  </si>
  <si>
    <t>podpora rozvoja študenta (priame vyzvanie na vyplatenie príspevku pre VŠ)</t>
  </si>
  <si>
    <t>talentové štipendium pre domácich študentov (A) - NP Program Slovensko+št.rozpočet</t>
  </si>
  <si>
    <t>doplnenie analytických účtov a prečíslovanie riadkov</t>
  </si>
  <si>
    <t>doplnenie analytických účtov, prečíslovanie riadkov a oprava súčtu v sumárnom riadku</t>
  </si>
  <si>
    <t>doplnenie analytických účtov, prečíslovanie riadkov a oprava sumárneho riadku</t>
  </si>
  <si>
    <t>doplnenie účtov, úprava číslovania a čísel riadkov</t>
  </si>
  <si>
    <r>
      <t>T3_R24_SA (SC) = T4_R1_SA (SB),
T3_</t>
    </r>
    <r>
      <rPr>
        <sz val="12"/>
        <color rgb="FFFF0000"/>
        <rFont val="Times New Roman"/>
        <family val="1"/>
        <charset val="238"/>
      </rPr>
      <t>R39</t>
    </r>
    <r>
      <rPr>
        <sz val="12"/>
        <rFont val="Times New Roman"/>
        <family val="1"/>
      </rPr>
      <t>_SA (SC) = T4_</t>
    </r>
    <r>
      <rPr>
        <sz val="12"/>
        <color rgb="FFFF0000"/>
        <rFont val="Times New Roman"/>
        <family val="1"/>
        <charset val="238"/>
      </rPr>
      <t>R15</t>
    </r>
    <r>
      <rPr>
        <sz val="12"/>
        <rFont val="Times New Roman"/>
        <family val="1"/>
      </rPr>
      <t>_SA (SB)</t>
    </r>
  </si>
  <si>
    <r>
      <t xml:space="preserve">Výnosy sú kontrolované na údaje z výkazníctva - výkaz ziskov a strát, časť výnosy. 
Údaje v T3 z roku 2025 a údaje z roku 2024 sa uvádzajú v eurách s presnosťou na dve desatinné miestá (pričom zobrazenie tabuliek je nastavené na Eur). 
Výnosy zo školného, resp. z poplatkov spojených so štúdiom za hlavnú činnosť v T3_R24, </t>
    </r>
    <r>
      <rPr>
        <sz val="12"/>
        <color rgb="FFFF0000"/>
        <rFont val="Times New Roman"/>
        <family val="1"/>
        <charset val="238"/>
      </rPr>
      <t>R39</t>
    </r>
    <r>
      <rPr>
        <sz val="12"/>
        <rFont val="Times New Roman"/>
        <family val="1"/>
      </rPr>
      <t xml:space="preserve"> sa taktiež kontrolujú na T4_R1_SB a T4_</t>
    </r>
    <r>
      <rPr>
        <sz val="12"/>
        <color rgb="FFFF0000"/>
        <rFont val="Times New Roman"/>
        <family val="1"/>
        <charset val="238"/>
      </rPr>
      <t>R15</t>
    </r>
    <r>
      <rPr>
        <sz val="12"/>
        <rFont val="Times New Roman"/>
        <family val="1"/>
      </rPr>
      <t>_SB.</t>
    </r>
  </si>
  <si>
    <r>
      <t>T4_R1_SA(SB) = T3_R24_SA(SC),
T4_</t>
    </r>
    <r>
      <rPr>
        <sz val="12"/>
        <color rgb="FFFF0000"/>
        <rFont val="Times New Roman"/>
        <family val="1"/>
        <charset val="238"/>
      </rPr>
      <t>R15</t>
    </r>
    <r>
      <rPr>
        <sz val="12"/>
        <rFont val="Times New Roman"/>
        <family val="1"/>
      </rPr>
      <t>_SA(SB) = T3_</t>
    </r>
    <r>
      <rPr>
        <sz val="12"/>
        <color rgb="FFFF0000"/>
        <rFont val="Times New Roman"/>
        <family val="1"/>
        <charset val="238"/>
      </rPr>
      <t>R39</t>
    </r>
    <r>
      <rPr>
        <sz val="12"/>
        <rFont val="Times New Roman"/>
        <family val="1"/>
      </rPr>
      <t>_SA(SC) 
T4_</t>
    </r>
    <r>
      <rPr>
        <sz val="12"/>
        <color rgb="FFFF0000"/>
        <rFont val="Times New Roman"/>
        <family val="1"/>
        <charset val="238"/>
      </rPr>
      <t>R24</t>
    </r>
    <r>
      <rPr>
        <sz val="12"/>
        <rFont val="Times New Roman"/>
        <family val="1"/>
      </rPr>
      <t>_SA(SB) = T13_R9_SE(SF)
T4_</t>
    </r>
    <r>
      <rPr>
        <sz val="12"/>
        <color rgb="FFFF0000"/>
        <rFont val="Times New Roman"/>
        <family val="1"/>
        <charset val="238"/>
      </rPr>
      <t>R24</t>
    </r>
    <r>
      <rPr>
        <sz val="12"/>
        <rFont val="Times New Roman"/>
        <family val="1"/>
      </rPr>
      <t>_SB = T22_</t>
    </r>
    <r>
      <rPr>
        <sz val="12"/>
        <color rgb="FFFF0000"/>
        <rFont val="Times New Roman"/>
        <family val="1"/>
        <charset val="238"/>
      </rPr>
      <t>R19</t>
    </r>
    <r>
      <rPr>
        <sz val="12"/>
        <rFont val="Times New Roman"/>
        <family val="1"/>
      </rPr>
      <t>_SB</t>
    </r>
  </si>
  <si>
    <r>
      <t>Údaje v T4 sú kontrolované na údaje z T3, a to na výnosy z hlavnej činnosti - školné (T3_R24), poplatky spojené so štúdiom (T3_</t>
    </r>
    <r>
      <rPr>
        <sz val="12"/>
        <color rgb="FFFF0000"/>
        <rFont val="Times New Roman"/>
        <family val="1"/>
        <charset val="238"/>
      </rPr>
      <t>R39</t>
    </r>
    <r>
      <rPr>
        <sz val="12"/>
        <rFont val="Times New Roman"/>
        <family val="1"/>
      </rPr>
      <t xml:space="preserve">). 
Údaj  v </t>
    </r>
    <r>
      <rPr>
        <sz val="12"/>
        <color rgb="FFFF0000"/>
        <rFont val="Times New Roman"/>
        <family val="1"/>
        <charset val="238"/>
      </rPr>
      <t>R24</t>
    </r>
    <r>
      <rPr>
        <sz val="12"/>
        <rFont val="Times New Roman"/>
        <family val="1"/>
      </rPr>
      <t xml:space="preserve"> - návrh na prídel do štipendijného fondu musí byť minimálne vo výške vykazovanom na riadku</t>
    </r>
    <r>
      <rPr>
        <sz val="12"/>
        <color rgb="FFFF0000"/>
        <rFont val="Times New Roman"/>
        <family val="1"/>
        <charset val="238"/>
      </rPr>
      <t xml:space="preserve"> R23</t>
    </r>
    <r>
      <rPr>
        <sz val="12"/>
        <rFont val="Times New Roman"/>
        <family val="1"/>
      </rPr>
      <t xml:space="preserve"> - základ pre prídel do štipendijného fondu.</t>
    </r>
  </si>
  <si>
    <r>
      <t>T5_R62_SC+SD &gt;=&lt; T6_R18_SH
T5_</t>
    </r>
    <r>
      <rPr>
        <sz val="12"/>
        <color rgb="FFFF0000"/>
        <rFont val="Times New Roman"/>
        <family val="1"/>
        <charset val="238"/>
      </rPr>
      <t>R93</t>
    </r>
    <r>
      <rPr>
        <sz val="12"/>
        <rFont val="Times New Roman"/>
        <family val="1"/>
      </rPr>
      <t>_(SC+SD) = T7_R1_SC
T5_</t>
    </r>
    <r>
      <rPr>
        <sz val="12"/>
        <color rgb="FFFF0000"/>
        <rFont val="Times New Roman"/>
        <family val="1"/>
        <charset val="238"/>
      </rPr>
      <t>R97</t>
    </r>
    <r>
      <rPr>
        <sz val="12"/>
        <rFont val="Times New Roman"/>
        <family val="1"/>
      </rPr>
      <t>_SC = T19_R1_SC</t>
    </r>
  </si>
  <si>
    <r>
      <t>Náklady sú kontrolované na údaje z výkazníctva - výkaz ziskov a strát, časť náklady.  
Obdobne ako pri T3 sa údaje z roku 2024 a údaje z roku 2025 uvádzajú v eurách s presnosťou na dve desatinné miestá (pričom zobrazenie tabuliek je nastavené na Eur).
Za oblasť miezd sú údaje za rok 2025 - účet 521 (R61) v T5 kontrolované na výkazníctvo, časť náklady a údaje v T5_R62_(SC + SD)  na T6_R18_SH. 
Rozdiel medzi údajom v T6_R18_SH a údajmi v T5_R62_SC+SD (Mzdy) môže o.i. tvoriť výška nákladov za nevyčerpané dovolenky.
Štipendiá doktorandov z T5_</t>
    </r>
    <r>
      <rPr>
        <sz val="12"/>
        <color rgb="FFFF0000"/>
        <rFont val="Times New Roman"/>
        <family val="1"/>
        <charset val="238"/>
      </rPr>
      <t>R93</t>
    </r>
    <r>
      <rPr>
        <sz val="12"/>
        <rFont val="Times New Roman"/>
        <family val="1"/>
      </rPr>
      <t>_SC+SD sa kontrolujú na údaje z T7_R1_SC. 
Štipendiá z vlastných zdrojov z T5_</t>
    </r>
    <r>
      <rPr>
        <sz val="12"/>
        <color rgb="FFFF0000"/>
        <rFont val="Times New Roman"/>
        <family val="1"/>
        <charset val="238"/>
      </rPr>
      <t>R97</t>
    </r>
    <r>
      <rPr>
        <sz val="12"/>
        <rFont val="Times New Roman"/>
        <family val="1"/>
      </rPr>
      <t xml:space="preserve">_SC sa kontrolujú na údaje v T19_R1_SC. </t>
    </r>
  </si>
  <si>
    <r>
      <t>T5_</t>
    </r>
    <r>
      <rPr>
        <sz val="12"/>
        <color rgb="FFFF0000"/>
        <rFont val="Times New Roman"/>
        <family val="1"/>
        <charset val="238"/>
      </rPr>
      <t>R107-R112</t>
    </r>
  </si>
  <si>
    <r>
      <t>T5_</t>
    </r>
    <r>
      <rPr>
        <sz val="12"/>
        <color rgb="FFFF0000"/>
        <rFont val="Times New Roman"/>
        <family val="1"/>
        <charset val="238"/>
      </rPr>
      <t>R110</t>
    </r>
    <r>
      <rPr>
        <sz val="12"/>
        <rFont val="Times New Roman"/>
        <family val="1"/>
      </rPr>
      <t>_(SA+SB) = T13_R5_SC
T5_</t>
    </r>
    <r>
      <rPr>
        <sz val="12"/>
        <color rgb="FFFF0000"/>
        <rFont val="Times New Roman"/>
        <family val="1"/>
        <charset val="238"/>
      </rPr>
      <t>R110</t>
    </r>
    <r>
      <rPr>
        <sz val="12"/>
        <rFont val="Times New Roman"/>
        <family val="1"/>
      </rPr>
      <t>_(SC+SD) = T13_R5_SD</t>
    </r>
  </si>
  <si>
    <r>
      <t>Údaje v R1_SC za rok 2025 sú kontrolované na T5_</t>
    </r>
    <r>
      <rPr>
        <sz val="12"/>
        <color rgb="FFFF0000"/>
        <rFont val="Times New Roman"/>
        <family val="1"/>
        <charset val="238"/>
      </rPr>
      <t>R93</t>
    </r>
    <r>
      <rPr>
        <sz val="12"/>
        <rFont val="Times New Roman"/>
        <family val="1"/>
      </rPr>
      <t>_SC + SD.</t>
    </r>
  </si>
  <si>
    <r>
      <t xml:space="preserve"> T7_R1_SC = T5_</t>
    </r>
    <r>
      <rPr>
        <sz val="12"/>
        <color rgb="FFFF0000"/>
        <rFont val="Times New Roman"/>
        <family val="1"/>
        <charset val="238"/>
      </rPr>
      <t>R93</t>
    </r>
    <r>
      <rPr>
        <sz val="12"/>
        <rFont val="Times New Roman"/>
        <family val="1"/>
      </rPr>
      <t xml:space="preserve">_(SC +SD)
</t>
    </r>
  </si>
  <si>
    <r>
      <t>T13_R4_SD = T5_</t>
    </r>
    <r>
      <rPr>
        <sz val="12"/>
        <color rgb="FFFF0000"/>
        <rFont val="Times New Roman"/>
        <family val="1"/>
        <charset val="238"/>
      </rPr>
      <t>R104</t>
    </r>
    <r>
      <rPr>
        <sz val="12"/>
        <rFont val="Times New Roman"/>
        <family val="1"/>
      </rPr>
      <t>_SC+SD</t>
    </r>
  </si>
  <si>
    <r>
      <t>Tvorba fondu reprodukcie z odpisov v roku 2025 sa rovná odpisom ostatného DN a HM za rok 2025 (T5_</t>
    </r>
    <r>
      <rPr>
        <sz val="12"/>
        <color rgb="FFFF0000"/>
        <rFont val="Times New Roman"/>
        <family val="1"/>
        <charset val="238"/>
      </rPr>
      <t>R104</t>
    </r>
    <r>
      <rPr>
        <sz val="12"/>
        <rFont val="Times New Roman"/>
        <family val="1"/>
      </rPr>
      <t>_SC+SD).</t>
    </r>
  </si>
  <si>
    <r>
      <t>T13_R5_SC = T5_</t>
    </r>
    <r>
      <rPr>
        <sz val="12"/>
        <color rgb="FFFF0000"/>
        <rFont val="Times New Roman"/>
        <family val="1"/>
        <charset val="238"/>
      </rPr>
      <t>R110</t>
    </r>
    <r>
      <rPr>
        <sz val="12"/>
        <rFont val="Times New Roman"/>
        <family val="1"/>
      </rPr>
      <t>_(SA+SB)
T13_R5_SD = T5_</t>
    </r>
    <r>
      <rPr>
        <sz val="12"/>
        <color rgb="FFFF0000"/>
        <rFont val="Times New Roman"/>
        <family val="1"/>
        <charset val="238"/>
      </rPr>
      <t>R110</t>
    </r>
    <r>
      <rPr>
        <sz val="12"/>
        <rFont val="Times New Roman"/>
        <family val="1"/>
      </rPr>
      <t>_(SC+SD)</t>
    </r>
  </si>
  <si>
    <r>
      <t>V stĺpci SG sa zvyšok prijatej kapitálovej dotácie, používanej na kompenzáciu odpisov za rok 2025  rovná súčtu zvyšku prijatej kapitálovej dotácie na kompenzáciu odpisov z roku 2024 (stĺpec SA) a výšky kapitálovej dotácie (2025) z T11_R10_SB, zníženému o odpisy, vykazované v T5_</t>
    </r>
    <r>
      <rPr>
        <sz val="12"/>
        <color rgb="FFFF0000"/>
        <rFont val="Times New Roman"/>
        <family val="1"/>
        <charset val="238"/>
      </rPr>
      <t>R103</t>
    </r>
    <r>
      <rPr>
        <sz val="12"/>
        <rFont val="Times New Roman"/>
        <family val="1"/>
      </rPr>
      <t xml:space="preserve">_SC. </t>
    </r>
  </si>
  <si>
    <r>
      <t>T21_R1_SA + T11_R10_SB -T5_</t>
    </r>
    <r>
      <rPr>
        <sz val="12"/>
        <color rgb="FFFF0000"/>
        <rFont val="Times New Roman"/>
        <family val="1"/>
        <charset val="238"/>
      </rPr>
      <t>R103</t>
    </r>
    <r>
      <rPr>
        <sz val="12"/>
        <rFont val="Times New Roman"/>
        <family val="1"/>
      </rPr>
      <t>_SC = T21_R1_SG</t>
    </r>
  </si>
  <si>
    <r>
      <t>V stĺpci SH sa zvyšok prijatej kapitálovej dotácie, používanej na kompenzáciu odpisov za rok 2025  rovná súčtu zvyšku prijatej kapitálovej dotácie na kompenzáciu odpisov z roku 2024 (stĺpec SB) a výšky kapitálovej dotácie (2025) z T11_R10a_SB, zníženému o odpisy, vykazované v T5_</t>
    </r>
    <r>
      <rPr>
        <sz val="12"/>
        <color rgb="FFFF0000"/>
        <rFont val="Times New Roman"/>
        <family val="1"/>
        <charset val="238"/>
      </rPr>
      <t>R103</t>
    </r>
    <r>
      <rPr>
        <sz val="12"/>
        <rFont val="Times New Roman"/>
        <family val="1"/>
      </rPr>
      <t xml:space="preserve">_SC. </t>
    </r>
  </si>
  <si>
    <r>
      <t>T21_R1_SB + T11_R10a_SB - T5_</t>
    </r>
    <r>
      <rPr>
        <sz val="12"/>
        <color rgb="FFFF0000"/>
        <rFont val="Times New Roman"/>
        <family val="1"/>
        <charset val="238"/>
      </rPr>
      <t>R103</t>
    </r>
    <r>
      <rPr>
        <sz val="12"/>
        <rFont val="Times New Roman"/>
        <family val="1"/>
      </rPr>
      <t>_SC = T21_R1_SH</t>
    </r>
  </si>
  <si>
    <r>
      <t>T22_</t>
    </r>
    <r>
      <rPr>
        <sz val="12"/>
        <color rgb="FFFF0000"/>
        <rFont val="Times New Roman"/>
        <family val="1"/>
        <charset val="238"/>
      </rPr>
      <t>R19</t>
    </r>
    <r>
      <rPr>
        <sz val="12"/>
        <rFont val="Times New Roman"/>
        <family val="1"/>
      </rPr>
      <t>_SA (SB) = T4_</t>
    </r>
    <r>
      <rPr>
        <sz val="12"/>
        <color rgb="FFFF0000"/>
        <rFont val="Times New Roman"/>
        <family val="1"/>
        <charset val="238"/>
      </rPr>
      <t>R24</t>
    </r>
    <r>
      <rPr>
        <sz val="12"/>
        <rFont val="Times New Roman"/>
        <family val="1"/>
      </rPr>
      <t xml:space="preserve">_SA (SB)
</t>
    </r>
    <r>
      <rPr>
        <sz val="11"/>
        <rFont val="Times New Roman"/>
        <family val="1"/>
      </rPr>
      <t>T22_R</t>
    </r>
    <r>
      <rPr>
        <sz val="11"/>
        <color rgb="FFFF0000"/>
        <rFont val="Times New Roman"/>
        <family val="1"/>
        <charset val="238"/>
      </rPr>
      <t>26</t>
    </r>
    <r>
      <rPr>
        <sz val="11"/>
        <rFont val="Times New Roman"/>
        <family val="1"/>
      </rPr>
      <t>_SA_(SB) = T19_R1_SA_(SC)</t>
    </r>
  </si>
  <si>
    <r>
      <t>T23_R24_SA_(SB) ≥ T19_R1_SA_(SC)
T23_</t>
    </r>
    <r>
      <rPr>
        <sz val="12"/>
        <color rgb="FFFF0000"/>
        <rFont val="Times New Roman"/>
        <family val="1"/>
        <charset val="238"/>
      </rPr>
      <t>R30</t>
    </r>
    <r>
      <rPr>
        <sz val="12"/>
        <rFont val="Times New Roman"/>
        <family val="1"/>
      </rPr>
      <t>_SA_(SB) = T4_</t>
    </r>
    <r>
      <rPr>
        <sz val="12"/>
        <color rgb="FFFF0000"/>
        <rFont val="Times New Roman"/>
        <family val="1"/>
        <charset val="238"/>
      </rPr>
      <t>R24</t>
    </r>
    <r>
      <rPr>
        <sz val="12"/>
        <rFont val="Times New Roman"/>
        <family val="1"/>
      </rPr>
      <t>_SA_(SB)</t>
    </r>
  </si>
  <si>
    <t>zdroj 1BA1; 3BA1</t>
  </si>
  <si>
    <t>zdroj 1BA2; 3BA2</t>
  </si>
  <si>
    <t>zdroj 1BA  + 3BA spolu</t>
  </si>
  <si>
    <t>zdroj 1BB  + 3BB spolu</t>
  </si>
  <si>
    <t>zdroj 1BB1; 3BB1</t>
  </si>
  <si>
    <t>zdroj 1BB2; 3BB2</t>
  </si>
  <si>
    <t>Účty v Štátnej pokladnici spolu [SUM(R2:R17)]</t>
  </si>
  <si>
    <t>Stav bankových účtov v ŠP spolu [R1+R18+R19]</t>
  </si>
  <si>
    <t>bežné účty uvedené v R4:R6</t>
  </si>
  <si>
    <t>Erasmus</t>
  </si>
  <si>
    <t>Horizon</t>
  </si>
  <si>
    <t xml:space="preserve">Rozdiel na CRŠ 504,-  -jedná sa o štipendium dokltorandov vykázaných v </t>
  </si>
  <si>
    <t>tabuľke č.7</t>
  </si>
  <si>
    <t>rozdiel na  CRŠ 500,- EUR štipendium za rok 2024 vyplatené vo februári 2025</t>
  </si>
  <si>
    <t>Stratégia ľudských zdrojov</t>
  </si>
  <si>
    <t>Bezpečnostné opatrenia VŠ</t>
  </si>
  <si>
    <t>SK15 8180 0000 0070 0007 1935</t>
  </si>
  <si>
    <t>SK37 8180 0000 0070 0007 1927</t>
  </si>
  <si>
    <t>SK59 8180 0000 0070 0007 1919</t>
  </si>
  <si>
    <t>SK87 8180 0000 0070 0007 1900</t>
  </si>
  <si>
    <t>SK93 8180 0000 0070 0007 1986</t>
  </si>
  <si>
    <t>SK90 8180 0000 0070 0007 1943</t>
  </si>
  <si>
    <t>SK14 8180 0000 0070 0040 2044, SK39 8180 0000 0070 0040 2079, SK44 8180 0000 0070 0007 1898, SK67 8180 0000 0070 0040 2060, SK92 8180 0000 0070 0040 2095, SK73 8180 0000 0070 0025 7713, SK25 8180 0000 0070 0066 0545,SK03 8180 0000 0070 0066 0553</t>
  </si>
  <si>
    <t>SK05 8180 0000 0070 0035 9138</t>
  </si>
  <si>
    <t xml:space="preserve">SK04 8180 0000 0070 0045 6253, SK07 8180 0000 0070 0052 2353, SK08 8180 0000 0070 00249086, SK13 8180 0000 0070 0024 6280, SK13 8180 0000 0070 0032 3880, SK15 8180 0000 0070 0025 2840, SK18 8180 0000 0070 0007 1978, SK19 8180 0000 0070 0065 9683, SK29 8180 0000 00700066 0473, SK29 8180 0000 0070 0066 3674, SK31 8180 0000 0070 0040 0962,  SK38 8180 0000 0070 0007 2006, SK39 8180 0000 0070 0036 9002, SK40 8180 0000 0070 0027 3342, SK42 8180 0000 0070 0066 2276, SK46 8180 0000 0070 0047 5964, SK46 8180 0000 0070 0068 0343, SK57 8180 0000 0070 0042 8527, SK67 8180 0000 0070 0046 0260, SK67 8180 0000 0070 0065 9886, SK68 8180 0000 0070 0007 1951, SK72 8180 0000 0070 0036 8990, SK72 8180 0000 0070 0068 0554, SK73 8180 0000 0070 0065 7450, SK77 8180 0000 0070 0067 9203, SK82 8180 0000 0070 0032 3899, SK83 8180 0000 0070 0052 3604, SK84 8180 0000 0070 0045 7141, SK87 8180 0000 0070 1166 4861, SK89 8180 0000 0070 0022 4057, SK89 8180 0000 0070 0065 9878, SK93 8180 0000 0070 0027 7335, SK94 8180 0000 0070 0036 8982, SK95 8180 0000 0070 0047 6828, SK95 8180 0000 0070 0065 8509, SK97 8180 0000 0070 0025 6796, SK90 8180 0000 0070 0068 3237,SK03 8180 0000 0070 0066 0553,SK05 8180 0000 0070 0035 9138,SK07 8180 0000 0070 0070 3840,SK12 8180 0000 0070 0069 9191,SK14 8180 0000 0070  0033 3077,SK26 8180 0000 0070 0069 9618,SK27 8180 0000 0070 0069 6011,SK28 8180 0000 0070 0023 3885,SK30 8180 0000 0070 0069 9255,SK31 8180 0000 0070 0045 3730,SK35 8180 0000 0070 0042 8535,SK64 8180 0000 0070 0070 2426,SK71 8180 0000 0070 0070 2397, SK74 8180 0000 0070 0069 6038,SK76 8180 0000 0070 0070 3859,SK77 8180 0000 0070 0069 8797,SK81 8180 0000 0070 0471,SK86 8180 0000 0070 0070 2418, SK93 8180 0000 0070 0070 2389,SK97 8180 0000 0070 0025 9997,SK31 8180 0000 0070 0040 0962                                                                                        </t>
  </si>
  <si>
    <t>SK29 0200 0000 0018 3799 0151</t>
  </si>
  <si>
    <t>23c</t>
  </si>
  <si>
    <t xml:space="preserve">zdroj 3BF1 </t>
  </si>
  <si>
    <t>zdroj 3BF2</t>
  </si>
  <si>
    <t>zdroj 3BH1</t>
  </si>
  <si>
    <t>zdroj 3BH2</t>
  </si>
  <si>
    <t>23d</t>
  </si>
  <si>
    <t>r,1</t>
  </si>
  <si>
    <t>rozdiel z roku 2024 25,- EUR na CRŠ</t>
  </si>
  <si>
    <t>r.1  stlp.B 11996,- štipendiá dokotorandov uhr. z zdroje 46, v CRŠ vykázané na doktorandoch</t>
  </si>
  <si>
    <t>.</t>
  </si>
  <si>
    <t>r.1. strp. A v sume zahrnutá aj čiastka 504,- EUR ktoré boli pôvodne vyčlenené  z celkoveho štipendia 6 študentov na vlatných zdrojoch ale bola oprava .a sú zahrnutý na dotácie doktorandi v uvedenom riadku.</t>
  </si>
  <si>
    <t>4c</t>
  </si>
  <si>
    <t>SpongeCity</t>
  </si>
  <si>
    <t>pozn. T5 R56_SC+SD a T6 R18 SH rozdiel o vytvorené rezervy na D 70080 Eur</t>
  </si>
  <si>
    <t>Poznámka riadok č.1, stlpec D:</t>
  </si>
  <si>
    <t xml:space="preserve">Rozdiel v počte lôžok: 19 lôžok je vyčlenených  na ubytovanie pedagógov a hostí. </t>
  </si>
  <si>
    <t>Riadok 1 stlpec H:</t>
  </si>
  <si>
    <t>Rozdiel 5632 €  odpisy  medzi stlpcami G a H - iná analytika účtu 384</t>
  </si>
  <si>
    <t>Riadok 1 stlpec G:</t>
  </si>
  <si>
    <t xml:space="preserve">Názov verejnej vysokej školy:   Univerzita sv. Cyrila a Metoda v Trnave
Názov fakulty:  </t>
  </si>
  <si>
    <t xml:space="preserve">Názov verejnej vysokej školy:  Univerzita sv. Cyrila a Metoda v Trnave 
Názov fakulty: </t>
  </si>
  <si>
    <t xml:space="preserve">Názov verejnej vysokej školy:   Univerzita sv. Cyrila a Metoda v Trnave
Názov fakulty:   </t>
  </si>
  <si>
    <t xml:space="preserve">Názov verejnej vysokej školy: Univerzita sv. Cyrila a Metoda v Trnave
Názov fakulty:  </t>
  </si>
  <si>
    <t xml:space="preserve">Názov verejnej vysokej školy:  Univerzita sv. Cyrila a Metoda v Trnave
Názov fakulty:  </t>
  </si>
  <si>
    <t>Názov verejnej vysokej školy: Univerzita sv. Cyrila a Metoda v Trnave
Názov fakulty:</t>
  </si>
  <si>
    <t>Názov verejnej vysokej školy: Univerzita sv. Cyrila a Metoda v Trnave</t>
  </si>
  <si>
    <t xml:space="preserve">Názov verejnej vysokej školy: Univerzita sv. Cyrila a Metoda v Trnave </t>
  </si>
  <si>
    <t>Názov verejnej vysokej školy:  Univerzita sv. Cyrila a Metoda v Trnave</t>
  </si>
  <si>
    <t xml:space="preserve">Názov verejnej vysokej školy: Univerzita sv. Cyrila a Metoda v Trnave 
Názov fakulty:  </t>
  </si>
  <si>
    <t xml:space="preserve">Názov verejnej vysokej školy: Univerzita sv. Cyrila a Metoda v Trnave
Názov fakulty: </t>
  </si>
  <si>
    <t xml:space="preserve">Názov verejnej vysokej školy: Univerzita sv. Cyrila a Metoda v Trnave  
Názov fakulty:  </t>
  </si>
  <si>
    <t>OK</t>
  </si>
  <si>
    <t>CRŠ - 102795</t>
  </si>
  <si>
    <t>DZ - 96700</t>
  </si>
  <si>
    <t>rozdiel 25,- EUR je spôsobný  tým že, v decembri 2024 neprešla platba a  čiastka 25,- EUR bola vyplatená</t>
  </si>
  <si>
    <t>vo februári 2025.</t>
  </si>
  <si>
    <t>OK, rozdiel v objeme vyplatených SŠ v roku 2024, 2025 zdôvodnený nižšie</t>
  </si>
  <si>
    <t>CRŠ - 11600</t>
  </si>
  <si>
    <t>ŠR - 256</t>
  </si>
  <si>
    <t>OK, rozdiel zdôvodnený nižšie</t>
  </si>
  <si>
    <t>DZ - 196977,05</t>
  </si>
  <si>
    <t>Pejk.</t>
  </si>
  <si>
    <t>OK, pejk.</t>
  </si>
  <si>
    <t>Len súvsťažnosť na T13, rozdiel poznačný v T13</t>
  </si>
  <si>
    <t>OK - Žab</t>
  </si>
  <si>
    <t>0HU0203</t>
  </si>
  <si>
    <t xml:space="preserve"> štipendium vyplatenee z POO - Martáková, následne prefinancované z vlastných zdrojov vo výške 3 000,- EUR </t>
  </si>
  <si>
    <t>r.6 stlp. A rozdiel v CRŠ 197700, na riadku 194700, štipendium vyplatené z POO - Martáková, následne prefinancované z vlastných zdrojov vo výške 3 000,- EUR - bude refundácia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</si>
</sst>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S_k_-;\-* #,##0.00\ _S_k_-;_-* &quot;-&quot;??\ _S_k_-;_-@_-"/>
    <numFmt numFmtId="165" formatCode="#,##0_ ;[Red]\-#,##0\ "/>
    <numFmt numFmtId="166" formatCode="#,##0.00_ ;[Red]\-#,##0.00\ "/>
    <numFmt numFmtId="167" formatCode="_-* #,##0.000\ _S_k_-;\-* #,##0.000\ _S_k_-;_-* &quot;-&quot;??\ _S_k_-;_-@_-"/>
    <numFmt numFmtId="168" formatCode="_-* #,##0\ _S_k_-;\-* #,##0\ _S_k_-;_-* &quot;-&quot;??\ _S_k_-;_-@_-"/>
  </numFmts>
  <fonts count="128" x14ac:knownFonts="1">
    <font>
      <sz val="10"/>
      <name val="Arial"/>
      <charset val="238"/>
    </font>
    <font>
      <sz val="10"/>
      <name val="Arial"/>
      <family val="2"/>
      <charset val="238"/>
    </font>
    <font>
      <b/>
      <sz val="12"/>
      <name val="Times New Roman"/>
      <family val="1"/>
    </font>
    <font>
      <sz val="12"/>
      <name val="Times New Roman"/>
      <family val="1"/>
    </font>
    <font>
      <b/>
      <sz val="14"/>
      <name val="Times New Roman"/>
      <family val="1"/>
    </font>
    <font>
      <u/>
      <sz val="10"/>
      <color indexed="12"/>
      <name val="Arial"/>
      <family val="2"/>
      <charset val="238"/>
    </font>
    <font>
      <sz val="8"/>
      <name val="Arial"/>
      <family val="2"/>
      <charset val="238"/>
    </font>
    <font>
      <b/>
      <sz val="12"/>
      <name val="Times New Roman"/>
      <family val="1"/>
      <charset val="238"/>
    </font>
    <font>
      <sz val="12"/>
      <name val="Times New Roman"/>
      <family val="1"/>
      <charset val="238"/>
    </font>
    <font>
      <sz val="12"/>
      <color indexed="10"/>
      <name val="Times New Roman"/>
      <family val="1"/>
    </font>
    <font>
      <i/>
      <sz val="12"/>
      <name val="Times New Roman"/>
      <family val="1"/>
      <charset val="238"/>
    </font>
    <font>
      <b/>
      <i/>
      <sz val="12"/>
      <name val="Times New Roman"/>
      <family val="1"/>
      <charset val="238"/>
    </font>
    <font>
      <b/>
      <sz val="14"/>
      <name val="Times New Roman"/>
      <family val="1"/>
      <charset val="238"/>
    </font>
    <font>
      <b/>
      <u/>
      <sz val="12"/>
      <name val="Times New Roman"/>
      <family val="1"/>
      <charset val="238"/>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8"/>
      <name val="Arial"/>
      <family val="2"/>
      <charset val="238"/>
    </font>
    <font>
      <sz val="10"/>
      <name val="Arial"/>
      <family val="2"/>
      <charset val="238"/>
    </font>
    <font>
      <sz val="10"/>
      <color indexed="39"/>
      <name val="Arial"/>
      <family val="2"/>
    </font>
    <font>
      <sz val="19"/>
      <color indexed="48"/>
      <name val="Arial"/>
      <family val="2"/>
      <charset val="238"/>
    </font>
    <font>
      <sz val="10"/>
      <color indexed="10"/>
      <name val="Arial"/>
      <family val="2"/>
    </font>
    <font>
      <sz val="10"/>
      <name val="arial ce"/>
      <charset val="238"/>
    </font>
    <font>
      <sz val="8"/>
      <name val="arial ce"/>
      <charset val="238"/>
    </font>
    <font>
      <sz val="11"/>
      <name val="Times New Roman"/>
      <family val="1"/>
      <charset val="238"/>
    </font>
    <font>
      <b/>
      <vertAlign val="superscript"/>
      <sz val="12"/>
      <name val="Times New Roman"/>
      <family val="1"/>
      <charset val="238"/>
    </font>
    <font>
      <b/>
      <vertAlign val="superscript"/>
      <sz val="14"/>
      <name val="Times New Roman"/>
      <family val="1"/>
      <charset val="238"/>
    </font>
    <font>
      <vertAlign val="superscript"/>
      <sz val="12"/>
      <name val="Times New Roman"/>
      <family val="1"/>
      <charset val="238"/>
    </font>
    <font>
      <sz val="10"/>
      <name val="Times New Roman"/>
      <family val="1"/>
      <charset val="238"/>
    </font>
    <font>
      <sz val="10"/>
      <name val="Times New Roman"/>
      <family val="1"/>
    </font>
    <font>
      <sz val="10"/>
      <color indexed="10"/>
      <name val="Arial"/>
      <family val="2"/>
      <charset val="238"/>
    </font>
    <font>
      <vertAlign val="superscript"/>
      <sz val="12"/>
      <name val="Times New Roman"/>
      <family val="1"/>
    </font>
    <font>
      <sz val="10"/>
      <name val="Arial"/>
      <family val="2"/>
      <charset val="238"/>
    </font>
    <font>
      <b/>
      <sz val="9"/>
      <name val="Times New Roman"/>
      <family val="1"/>
      <charset val="238"/>
    </font>
    <font>
      <u/>
      <sz val="12"/>
      <color indexed="12"/>
      <name val="Times New Roman"/>
      <family val="1"/>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sz val="12"/>
      <name val="Times New Roman"/>
      <family val="1"/>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name val="Times New Roman"/>
      <family val="1"/>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1"/>
      <name val="Times New Roman"/>
      <family val="1"/>
      <charset val="238"/>
    </font>
    <font>
      <sz val="12"/>
      <color indexed="8"/>
      <name val="Times New Roman"/>
      <family val="1"/>
      <charset val="238"/>
    </font>
    <font>
      <b/>
      <sz val="12"/>
      <color indexed="8"/>
      <name val="Times New Roman"/>
      <family val="1"/>
      <charset val="238"/>
    </font>
    <font>
      <sz val="11"/>
      <name val="Times New Roman"/>
      <family val="1"/>
      <charset val="238"/>
    </font>
    <font>
      <b/>
      <sz val="10"/>
      <name val="Times New Roman"/>
      <family val="1"/>
      <charset val="238"/>
    </font>
    <font>
      <strike/>
      <sz val="12"/>
      <name val="Times New Roman"/>
      <family val="1"/>
      <charset val="238"/>
    </font>
    <font>
      <strike/>
      <sz val="12"/>
      <name val="Times New Roman"/>
      <family val="1"/>
    </font>
    <font>
      <sz val="11"/>
      <name val="Times New Roman"/>
      <family val="1"/>
    </font>
    <font>
      <sz val="14"/>
      <name val="Times New Roman"/>
      <family val="1"/>
    </font>
    <font>
      <sz val="12"/>
      <color indexed="8"/>
      <name val="Times New Roman"/>
      <family val="1"/>
    </font>
    <font>
      <b/>
      <u/>
      <sz val="14"/>
      <name val="Times New Roman"/>
      <family val="1"/>
      <charset val="238"/>
    </font>
    <font>
      <b/>
      <sz val="11"/>
      <name val="Times New Roman"/>
      <family val="1"/>
    </font>
    <font>
      <b/>
      <sz val="10"/>
      <color indexed="8"/>
      <name val="Times New Roman"/>
      <family val="1"/>
      <charset val="238"/>
    </font>
    <font>
      <sz val="12"/>
      <color theme="1"/>
      <name val="Times New Roman"/>
      <family val="2"/>
      <charset val="238"/>
    </font>
    <font>
      <b/>
      <sz val="12"/>
      <color theme="1"/>
      <name val="Times New Roman"/>
      <family val="1"/>
      <charset val="238"/>
    </font>
    <font>
      <sz val="12"/>
      <color rgb="FFFF0000"/>
      <name val="Times New Roman"/>
      <family val="1"/>
      <charset val="238"/>
    </font>
    <font>
      <sz val="12"/>
      <color theme="1"/>
      <name val="Times New Roman"/>
      <family val="1"/>
      <charset val="238"/>
    </font>
    <font>
      <sz val="12"/>
      <color rgb="FFFF0000"/>
      <name val="Times New Roman"/>
      <family val="1"/>
    </font>
    <font>
      <sz val="10"/>
      <color rgb="FFFF0000"/>
      <name val="Arial"/>
      <family val="2"/>
      <charset val="238"/>
    </font>
    <font>
      <b/>
      <sz val="12"/>
      <color theme="1"/>
      <name val="Times New Roman"/>
      <family val="1"/>
    </font>
    <font>
      <sz val="12"/>
      <color theme="1"/>
      <name val="Times New Roman"/>
      <family val="1"/>
    </font>
    <font>
      <b/>
      <sz val="12"/>
      <color rgb="FF000000"/>
      <name val="Times New Roman"/>
      <family val="1"/>
    </font>
    <font>
      <b/>
      <sz val="11"/>
      <color theme="1"/>
      <name val="Times New Roman"/>
      <family val="1"/>
    </font>
    <font>
      <sz val="11"/>
      <color theme="1"/>
      <name val="Times New Roman"/>
      <family val="1"/>
    </font>
    <font>
      <b/>
      <sz val="12"/>
      <color rgb="FFFF0000"/>
      <name val="Times New Roman"/>
      <family val="1"/>
      <charset val="238"/>
    </font>
    <font>
      <b/>
      <sz val="12"/>
      <color rgb="FFFF0000"/>
      <name val="Arial"/>
      <family val="2"/>
      <charset val="238"/>
    </font>
    <font>
      <u/>
      <sz val="12"/>
      <color theme="1"/>
      <name val="Times New Roman"/>
      <family val="1"/>
      <charset val="238"/>
    </font>
    <font>
      <vertAlign val="superscript"/>
      <sz val="11"/>
      <name val="Times New Roman"/>
      <family val="1"/>
      <charset val="238"/>
    </font>
    <font>
      <sz val="10"/>
      <color rgb="FF0000FF"/>
      <name val="Arial"/>
      <family val="2"/>
      <charset val="238"/>
    </font>
    <font>
      <b/>
      <sz val="12"/>
      <color rgb="FF00B0F0"/>
      <name val="Times New Roman"/>
      <family val="1"/>
      <charset val="238"/>
    </font>
    <font>
      <sz val="12"/>
      <color rgb="FF0000FF"/>
      <name val="Times New Roman"/>
      <family val="1"/>
    </font>
    <font>
      <sz val="12"/>
      <color rgb="FF0000FF"/>
      <name val="Times New Roman"/>
      <family val="1"/>
      <charset val="238"/>
    </font>
    <font>
      <sz val="11"/>
      <color rgb="FF0000FF"/>
      <name val="Arial"/>
      <family val="2"/>
      <charset val="238"/>
    </font>
    <font>
      <b/>
      <sz val="14"/>
      <color theme="1"/>
      <name val="Times New Roman"/>
      <family val="1"/>
      <charset val="238"/>
    </font>
    <font>
      <sz val="11"/>
      <color theme="1"/>
      <name val="Times New Roman"/>
      <family val="1"/>
      <charset val="238"/>
    </font>
    <font>
      <b/>
      <sz val="12"/>
      <color rgb="FF0000FF"/>
      <name val="Times New Roman"/>
      <family val="1"/>
      <charset val="238"/>
    </font>
    <font>
      <i/>
      <sz val="12"/>
      <color theme="1"/>
      <name val="Times New Roman"/>
      <family val="1"/>
    </font>
    <font>
      <vertAlign val="superscript"/>
      <sz val="12"/>
      <color theme="1"/>
      <name val="Times New Roman"/>
      <family val="1"/>
      <charset val="238"/>
    </font>
    <font>
      <b/>
      <vertAlign val="superscript"/>
      <sz val="12"/>
      <color theme="1"/>
      <name val="Times New Roman"/>
      <family val="1"/>
      <charset val="238"/>
    </font>
    <font>
      <strike/>
      <sz val="12"/>
      <color theme="1"/>
      <name val="Times New Roman"/>
      <family val="1"/>
      <charset val="238"/>
    </font>
    <font>
      <b/>
      <sz val="11"/>
      <color theme="1"/>
      <name val="Times New Roman"/>
      <family val="1"/>
      <charset val="238"/>
    </font>
    <font>
      <sz val="11"/>
      <color rgb="FF000000"/>
      <name val="Times New Roman"/>
      <family val="1"/>
      <charset val="238"/>
    </font>
    <font>
      <sz val="11"/>
      <color indexed="8"/>
      <name val="Times New Roman"/>
      <family val="1"/>
      <charset val="238"/>
    </font>
    <font>
      <b/>
      <sz val="11"/>
      <color indexed="8"/>
      <name val="Times New Roman"/>
      <family val="1"/>
      <charset val="238"/>
    </font>
    <font>
      <sz val="11"/>
      <color rgb="FFFF0000"/>
      <name val="Times New Roman"/>
      <family val="1"/>
      <charset val="238"/>
    </font>
    <font>
      <b/>
      <sz val="11"/>
      <color rgb="FF0000FF"/>
      <name val="Times New Roman"/>
      <family val="1"/>
      <charset val="238"/>
    </font>
    <font>
      <b/>
      <sz val="12"/>
      <color rgb="FFFF0000"/>
      <name val="Times New Roman"/>
      <family val="1"/>
    </font>
    <font>
      <b/>
      <sz val="12"/>
      <color rgb="FFFF0000"/>
      <name val="Calibri"/>
      <family val="2"/>
      <charset val="238"/>
    </font>
    <font>
      <b/>
      <sz val="10"/>
      <name val="Times New Roman"/>
      <family val="1"/>
    </font>
    <font>
      <u/>
      <sz val="12"/>
      <color rgb="FF0000FF"/>
      <name val="Times New Roman"/>
      <family val="1"/>
      <charset val="238"/>
    </font>
    <font>
      <sz val="10"/>
      <color theme="1"/>
      <name val="Arial"/>
      <family val="2"/>
      <charset val="238"/>
    </font>
    <font>
      <b/>
      <sz val="14"/>
      <color theme="1"/>
      <name val="Times New Roman"/>
      <family val="1"/>
    </font>
    <font>
      <sz val="10"/>
      <color theme="1"/>
      <name val="Times New Roman"/>
      <family val="1"/>
    </font>
    <font>
      <sz val="12"/>
      <color theme="1"/>
      <name val="Calibri"/>
      <family val="2"/>
      <charset val="238"/>
    </font>
    <font>
      <i/>
      <sz val="11"/>
      <color theme="1"/>
      <name val="Times New Roman"/>
      <family val="1"/>
    </font>
    <font>
      <b/>
      <i/>
      <sz val="11"/>
      <color theme="1"/>
      <name val="Times New Roman"/>
      <family val="1"/>
    </font>
    <font>
      <b/>
      <sz val="9"/>
      <color theme="1"/>
      <name val="Times New Roman"/>
      <family val="1"/>
    </font>
    <font>
      <b/>
      <vertAlign val="superscript"/>
      <sz val="14"/>
      <color theme="1"/>
      <name val="Times New Roman"/>
      <family val="1"/>
    </font>
    <font>
      <b/>
      <vertAlign val="superscript"/>
      <sz val="12"/>
      <name val="Times New Roman"/>
      <family val="1"/>
    </font>
    <font>
      <b/>
      <sz val="12"/>
      <color theme="3" tint="0.39997558519241921"/>
      <name val="Times New Roman"/>
      <family val="1"/>
      <charset val="238"/>
    </font>
    <font>
      <b/>
      <sz val="11"/>
      <color theme="3" tint="0.39997558519241921"/>
      <name val="Times New Roman"/>
      <family val="1"/>
      <charset val="238"/>
    </font>
    <font>
      <sz val="11"/>
      <color theme="3" tint="0.39997558519241921"/>
      <name val="Times New Roman"/>
      <family val="1"/>
      <charset val="238"/>
    </font>
    <font>
      <b/>
      <sz val="11"/>
      <color rgb="FFFF0000"/>
      <name val="Times New Roman"/>
      <family val="1"/>
      <charset val="238"/>
    </font>
    <font>
      <sz val="8"/>
      <name val="Arial"/>
      <family val="2"/>
    </font>
    <font>
      <b/>
      <sz val="11"/>
      <color rgb="FFFF0000"/>
      <name val="Times New Roman"/>
      <family val="1"/>
    </font>
    <font>
      <b/>
      <sz val="10"/>
      <color rgb="FFFF0000"/>
      <name val="Arial"/>
      <family val="2"/>
    </font>
    <font>
      <b/>
      <sz val="14"/>
      <color rgb="FFFF0000"/>
      <name val="Times New Roman"/>
      <family val="1"/>
      <charset val="238"/>
    </font>
    <font>
      <sz val="12"/>
      <name val="Calibri"/>
      <family val="2"/>
      <charset val="238"/>
    </font>
    <font>
      <i/>
      <sz val="12"/>
      <name val="Times New Roman"/>
      <family val="1"/>
    </font>
    <font>
      <sz val="9"/>
      <name val="Times New Roman"/>
      <family val="1"/>
      <charset val="238"/>
    </font>
    <font>
      <sz val="11"/>
      <color rgb="FFFF0000"/>
      <name val="Times New Roman"/>
      <family val="1"/>
    </font>
    <font>
      <sz val="12"/>
      <name val="Aptos"/>
      <family val="2"/>
    </font>
    <font>
      <sz val="11"/>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rgb="FFCCFFCC"/>
        <bgColor rgb="FF000000"/>
      </patternFill>
    </fill>
    <fill>
      <patternFill patternType="solid">
        <fgColor rgb="FFFFFF99"/>
        <bgColor rgb="FF000000"/>
      </patternFill>
    </fill>
    <fill>
      <patternFill patternType="solid">
        <fgColor rgb="FFFFFFFF"/>
        <bgColor rgb="FF000000"/>
      </patternFill>
    </fill>
    <fill>
      <patternFill patternType="solid">
        <fgColor rgb="FFFFFF00"/>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0000"/>
        <bgColor indexed="64"/>
      </patternFill>
    </fill>
    <fill>
      <patternFill patternType="solid">
        <fgColor theme="8" tint="0.79998168889431442"/>
        <bgColor indexed="64"/>
      </patternFill>
    </fill>
    <fill>
      <patternFill patternType="solid">
        <fgColor rgb="FF66FF99"/>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92D050"/>
        <bgColor rgb="FF000000"/>
      </patternFill>
    </fill>
    <fill>
      <patternFill patternType="solid">
        <fgColor theme="0"/>
        <bgColor rgb="FF000000"/>
      </patternFill>
    </fill>
  </fills>
  <borders count="89">
    <border>
      <left/>
      <right/>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2"/>
      </top>
      <bottom style="double">
        <color indexed="6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s>
  <cellStyleXfs count="92">
    <xf numFmtId="0" fontId="0" fillId="0" borderId="0"/>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7" fillId="12"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9" borderId="0" applyNumberFormat="0" applyBorder="0" applyAlignment="0" applyProtection="0"/>
    <xf numFmtId="0" fontId="38" fillId="3" borderId="0" applyNumberFormat="0" applyBorder="0" applyAlignment="0" applyProtection="0"/>
    <xf numFmtId="0" fontId="39" fillId="20" borderId="1" applyNumberFormat="0" applyAlignment="0" applyProtection="0"/>
    <xf numFmtId="164" fontId="1" fillId="0" borderId="0" applyFont="0" applyFill="0" applyBorder="0" applyAlignment="0" applyProtection="0"/>
    <xf numFmtId="164" fontId="19" fillId="0" borderId="0" applyFont="0" applyFill="0" applyBorder="0" applyAlignment="0" applyProtection="0"/>
    <xf numFmtId="0" fontId="41" fillId="0" borderId="0" applyNumberFormat="0" applyFill="0" applyBorder="0" applyAlignment="0" applyProtection="0"/>
    <xf numFmtId="0" fontId="42" fillId="4" borderId="0" applyNumberFormat="0" applyBorder="0" applyAlignment="0" applyProtection="0"/>
    <xf numFmtId="0" fontId="43" fillId="0" borderId="2" applyNumberFormat="0" applyFill="0" applyAlignment="0" applyProtection="0"/>
    <xf numFmtId="0" fontId="44" fillId="0" borderId="3" applyNumberFormat="0" applyFill="0" applyAlignment="0" applyProtection="0"/>
    <xf numFmtId="0" fontId="45" fillId="0" borderId="4" applyNumberFormat="0" applyFill="0" applyAlignment="0" applyProtection="0"/>
    <xf numFmtId="0" fontId="45" fillId="0" borderId="0" applyNumberFormat="0" applyFill="0" applyBorder="0" applyAlignment="0" applyProtection="0"/>
    <xf numFmtId="0" fontId="5" fillId="0" borderId="0" applyNumberFormat="0" applyFill="0" applyBorder="0" applyAlignment="0" applyProtection="0">
      <alignment vertical="top"/>
      <protection locked="0"/>
    </xf>
    <xf numFmtId="0" fontId="46" fillId="21" borderId="5" applyNumberFormat="0" applyAlignment="0" applyProtection="0"/>
    <xf numFmtId="0" fontId="47" fillId="7" borderId="1" applyNumberFormat="0" applyAlignment="0" applyProtection="0"/>
    <xf numFmtId="0" fontId="48" fillId="0" borderId="6" applyNumberFormat="0" applyFill="0" applyAlignment="0" applyProtection="0"/>
    <xf numFmtId="0" fontId="49" fillId="22" borderId="0" applyNumberFormat="0" applyBorder="0" applyAlignment="0" applyProtection="0"/>
    <xf numFmtId="0" fontId="19" fillId="0" borderId="0"/>
    <xf numFmtId="0" fontId="68" fillId="0" borderId="0"/>
    <xf numFmtId="0" fontId="19" fillId="0" borderId="0"/>
    <xf numFmtId="0" fontId="19" fillId="0" borderId="0"/>
    <xf numFmtId="0" fontId="58" fillId="0" borderId="0"/>
    <xf numFmtId="0" fontId="23" fillId="0" borderId="0"/>
    <xf numFmtId="0" fontId="50" fillId="0" borderId="0"/>
    <xf numFmtId="0" fontId="40" fillId="23" borderId="7" applyNumberFormat="0" applyFont="0" applyAlignment="0" applyProtection="0"/>
    <xf numFmtId="0" fontId="51" fillId="20" borderId="8" applyNumberFormat="0" applyAlignment="0" applyProtection="0"/>
    <xf numFmtId="4" fontId="14" fillId="22" borderId="9" applyNumberFormat="0" applyProtection="0">
      <alignment vertical="center"/>
    </xf>
    <xf numFmtId="4" fontId="15" fillId="24" borderId="9" applyNumberFormat="0" applyProtection="0">
      <alignment vertical="center"/>
    </xf>
    <xf numFmtId="4" fontId="14" fillId="24" borderId="9" applyNumberFormat="0" applyProtection="0">
      <alignment horizontal="left" vertical="center" indent="1"/>
    </xf>
    <xf numFmtId="0" fontId="14" fillId="24" borderId="9" applyNumberFormat="0" applyProtection="0">
      <alignment horizontal="left" vertical="top" indent="1"/>
    </xf>
    <xf numFmtId="4" fontId="16" fillId="3" borderId="9" applyNumberFormat="0" applyProtection="0">
      <alignment horizontal="right" vertical="center"/>
    </xf>
    <xf numFmtId="4" fontId="16" fillId="9" borderId="9" applyNumberFormat="0" applyProtection="0">
      <alignment horizontal="right" vertical="center"/>
    </xf>
    <xf numFmtId="4" fontId="16" fillId="17" borderId="9" applyNumberFormat="0" applyProtection="0">
      <alignment horizontal="right" vertical="center"/>
    </xf>
    <xf numFmtId="4" fontId="16" fillId="11" borderId="9" applyNumberFormat="0" applyProtection="0">
      <alignment horizontal="right" vertical="center"/>
    </xf>
    <xf numFmtId="4" fontId="16" fillId="15" borderId="9" applyNumberFormat="0" applyProtection="0">
      <alignment horizontal="right" vertical="center"/>
    </xf>
    <xf numFmtId="4" fontId="16" fillId="19" borderId="9" applyNumberFormat="0" applyProtection="0">
      <alignment horizontal="right" vertical="center"/>
    </xf>
    <xf numFmtId="4" fontId="16" fillId="18" borderId="9" applyNumberFormat="0" applyProtection="0">
      <alignment horizontal="right" vertical="center"/>
    </xf>
    <xf numFmtId="4" fontId="16" fillId="25" borderId="9" applyNumberFormat="0" applyProtection="0">
      <alignment horizontal="right" vertical="center"/>
    </xf>
    <xf numFmtId="4" fontId="16" fillId="10" borderId="9" applyNumberFormat="0" applyProtection="0">
      <alignment horizontal="right" vertical="center"/>
    </xf>
    <xf numFmtId="4" fontId="14" fillId="26" borderId="10" applyNumberFormat="0" applyProtection="0">
      <alignment horizontal="left" vertical="center" indent="1"/>
    </xf>
    <xf numFmtId="4" fontId="16" fillId="27" borderId="0" applyNumberFormat="0" applyProtection="0">
      <alignment horizontal="left" vertical="center" indent="1"/>
    </xf>
    <xf numFmtId="4" fontId="17" fillId="28" borderId="0" applyNumberFormat="0" applyProtection="0">
      <alignment horizontal="left" vertical="center" indent="1"/>
    </xf>
    <xf numFmtId="4" fontId="16" fillId="29" borderId="9" applyNumberFormat="0" applyProtection="0">
      <alignment horizontal="right" vertical="center"/>
    </xf>
    <xf numFmtId="4" fontId="18" fillId="27" borderId="0" applyNumberFormat="0" applyProtection="0">
      <alignment horizontal="left" vertical="center" indent="1"/>
    </xf>
    <xf numFmtId="4" fontId="18" fillId="30" borderId="0" applyNumberFormat="0" applyProtection="0">
      <alignment horizontal="left" vertical="center" indent="1"/>
    </xf>
    <xf numFmtId="0" fontId="19" fillId="28" borderId="9" applyNumberFormat="0" applyProtection="0">
      <alignment horizontal="left" vertical="center" indent="1"/>
    </xf>
    <xf numFmtId="0" fontId="19" fillId="28" borderId="9" applyNumberFormat="0" applyProtection="0">
      <alignment horizontal="left" vertical="top" indent="1"/>
    </xf>
    <xf numFmtId="0" fontId="19" fillId="30" borderId="9" applyNumberFormat="0" applyProtection="0">
      <alignment horizontal="left" vertical="center" indent="1"/>
    </xf>
    <xf numFmtId="0" fontId="19" fillId="30" borderId="9" applyNumberFormat="0" applyProtection="0">
      <alignment horizontal="left" vertical="top" indent="1"/>
    </xf>
    <xf numFmtId="0" fontId="19" fillId="31" borderId="9" applyNumberFormat="0" applyProtection="0">
      <alignment horizontal="left" vertical="center" indent="1"/>
    </xf>
    <xf numFmtId="0" fontId="19" fillId="31" borderId="9" applyNumberFormat="0" applyProtection="0">
      <alignment horizontal="left" vertical="top" indent="1"/>
    </xf>
    <xf numFmtId="0" fontId="19" fillId="32" borderId="9" applyNumberFormat="0" applyProtection="0">
      <alignment horizontal="left" vertical="center" indent="1"/>
    </xf>
    <xf numFmtId="0" fontId="19" fillId="32" borderId="9" applyNumberFormat="0" applyProtection="0">
      <alignment horizontal="left" vertical="top" indent="1"/>
    </xf>
    <xf numFmtId="4" fontId="14" fillId="30" borderId="0" applyNumberFormat="0" applyProtection="0">
      <alignment horizontal="left" vertical="center" indent="1"/>
    </xf>
    <xf numFmtId="4" fontId="16" fillId="33" borderId="9" applyNumberFormat="0" applyProtection="0">
      <alignment vertical="center"/>
    </xf>
    <xf numFmtId="4" fontId="20" fillId="33" borderId="9" applyNumberFormat="0" applyProtection="0">
      <alignment vertical="center"/>
    </xf>
    <xf numFmtId="4" fontId="16" fillId="33" borderId="9" applyNumberFormat="0" applyProtection="0">
      <alignment horizontal="left" vertical="center" indent="1"/>
    </xf>
    <xf numFmtId="0" fontId="16" fillId="33" borderId="9" applyNumberFormat="0" applyProtection="0">
      <alignment horizontal="left" vertical="top" indent="1"/>
    </xf>
    <xf numFmtId="4" fontId="16" fillId="27" borderId="9" applyNumberFormat="0" applyProtection="0">
      <alignment horizontal="right" vertical="center"/>
    </xf>
    <xf numFmtId="4" fontId="20" fillId="27" borderId="9" applyNumberFormat="0" applyProtection="0">
      <alignment horizontal="right" vertical="center"/>
    </xf>
    <xf numFmtId="4" fontId="16" fillId="29" borderId="9" applyNumberFormat="0" applyProtection="0">
      <alignment horizontal="left" vertical="center" indent="1"/>
    </xf>
    <xf numFmtId="0" fontId="16" fillId="30" borderId="9" applyNumberFormat="0" applyProtection="0">
      <alignment horizontal="left" vertical="top" indent="1"/>
    </xf>
    <xf numFmtId="4" fontId="21" fillId="34" borderId="0" applyNumberFormat="0" applyProtection="0">
      <alignment horizontal="left" vertical="center" indent="1"/>
    </xf>
    <xf numFmtId="4" fontId="22" fillId="27" borderId="9" applyNumberFormat="0" applyProtection="0">
      <alignment horizontal="right" vertical="center"/>
    </xf>
    <xf numFmtId="0" fontId="52" fillId="0" borderId="0" applyNumberFormat="0" applyFill="0" applyBorder="0" applyAlignment="0" applyProtection="0"/>
    <xf numFmtId="0" fontId="53" fillId="0" borderId="11" applyNumberFormat="0" applyFill="0" applyAlignment="0" applyProtection="0"/>
    <xf numFmtId="0" fontId="54" fillId="0" borderId="0" applyNumberFormat="0" applyFill="0" applyBorder="0" applyAlignment="0" applyProtection="0"/>
    <xf numFmtId="0" fontId="1" fillId="0" borderId="0"/>
    <xf numFmtId="0" fontId="1" fillId="0" borderId="0"/>
  </cellStyleXfs>
  <cellXfs count="1086">
    <xf numFmtId="0" fontId="0" fillId="0" borderId="0" xfId="0"/>
    <xf numFmtId="0" fontId="3" fillId="0" borderId="0" xfId="0" applyFont="1"/>
    <xf numFmtId="0" fontId="3" fillId="0" borderId="0" xfId="0" applyFont="1" applyAlignment="1">
      <alignment horizontal="center" vertical="center"/>
    </xf>
    <xf numFmtId="0" fontId="2" fillId="0" borderId="0" xfId="0" applyFont="1" applyAlignment="1">
      <alignment horizontal="center" vertical="center"/>
    </xf>
    <xf numFmtId="49" fontId="3" fillId="0" borderId="0" xfId="0" applyNumberFormat="1" applyFont="1"/>
    <xf numFmtId="49" fontId="3" fillId="0" borderId="0" xfId="0" applyNumberFormat="1" applyFont="1" applyAlignment="1">
      <alignment horizontal="left" vertical="center"/>
    </xf>
    <xf numFmtId="0" fontId="2" fillId="0" borderId="0" xfId="0" applyFont="1"/>
    <xf numFmtId="0" fontId="8"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xf numFmtId="49" fontId="3" fillId="0" borderId="0" xfId="0" applyNumberFormat="1" applyFont="1" applyAlignment="1">
      <alignment vertical="center" wrapText="1"/>
    </xf>
    <xf numFmtId="0" fontId="3" fillId="0" borderId="0" xfId="0" applyFont="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8" fillId="0" borderId="0" xfId="0" applyFont="1" applyAlignment="1">
      <alignment horizontal="left" vertical="center" wrapText="1"/>
    </xf>
    <xf numFmtId="49" fontId="3" fillId="0" borderId="0" xfId="0" applyNumberFormat="1" applyFont="1" applyAlignment="1">
      <alignment horizontal="left" vertical="center" wrapText="1" indent="1"/>
    </xf>
    <xf numFmtId="3" fontId="2" fillId="24" borderId="13" xfId="0" applyNumberFormat="1" applyFont="1" applyFill="1" applyBorder="1" applyAlignment="1">
      <alignment horizontal="right" vertical="center" wrapText="1" indent="1"/>
    </xf>
    <xf numFmtId="3" fontId="2" fillId="24" borderId="14" xfId="0" applyNumberFormat="1" applyFont="1" applyFill="1" applyBorder="1" applyAlignment="1">
      <alignment horizontal="right" vertical="center" wrapText="1" indent="1"/>
    </xf>
    <xf numFmtId="3" fontId="3" fillId="35" borderId="13" xfId="0" applyNumberFormat="1" applyFont="1" applyFill="1" applyBorder="1" applyAlignment="1">
      <alignment horizontal="right" vertical="center" wrapText="1" indent="1"/>
    </xf>
    <xf numFmtId="3" fontId="2" fillId="24" borderId="17" xfId="0" applyNumberFormat="1" applyFont="1" applyFill="1" applyBorder="1" applyAlignment="1">
      <alignment horizontal="right" vertical="center" wrapText="1" indent="1"/>
    </xf>
    <xf numFmtId="3" fontId="2" fillId="24" borderId="18" xfId="0" applyNumberFormat="1" applyFont="1" applyFill="1" applyBorder="1" applyAlignment="1">
      <alignment horizontal="right" vertical="center" wrapText="1" indent="1"/>
    </xf>
    <xf numFmtId="0" fontId="2" fillId="0" borderId="13" xfId="0" applyFont="1" applyBorder="1" applyAlignment="1">
      <alignment horizontal="left" vertical="top" wrapText="1" indent="1"/>
    </xf>
    <xf numFmtId="0" fontId="3" fillId="0" borderId="13" xfId="0" applyFont="1" applyBorder="1" applyAlignment="1">
      <alignment horizontal="left" vertical="top" wrapText="1" indent="1"/>
    </xf>
    <xf numFmtId="0" fontId="2" fillId="0" borderId="17" xfId="0" applyFont="1" applyBorder="1" applyAlignment="1">
      <alignment horizontal="left" wrapText="1" indent="1"/>
    </xf>
    <xf numFmtId="0" fontId="3" fillId="0" borderId="0" xfId="0" applyFont="1" applyAlignment="1">
      <alignment horizontal="left" indent="1"/>
    </xf>
    <xf numFmtId="3" fontId="3" fillId="35" borderId="14" xfId="0" applyNumberFormat="1" applyFont="1" applyFill="1" applyBorder="1" applyAlignment="1">
      <alignment horizontal="right" vertical="center" wrapText="1" indent="1"/>
    </xf>
    <xf numFmtId="3" fontId="7" fillId="24" borderId="13" xfId="0" applyNumberFormat="1" applyFont="1" applyFill="1" applyBorder="1" applyAlignment="1">
      <alignment horizontal="right" vertical="center" wrapText="1" indent="1"/>
    </xf>
    <xf numFmtId="3" fontId="7" fillId="24" borderId="17" xfId="0" applyNumberFormat="1" applyFont="1" applyFill="1" applyBorder="1" applyAlignment="1">
      <alignment horizontal="right" vertical="center" wrapText="1" indent="1"/>
    </xf>
    <xf numFmtId="3" fontId="3" fillId="0" borderId="13" xfId="0" applyNumberFormat="1" applyFont="1" applyBorder="1" applyAlignment="1">
      <alignment horizontal="right" vertical="center" wrapText="1" indent="1"/>
    </xf>
    <xf numFmtId="0" fontId="8" fillId="0" borderId="0" xfId="0" applyFont="1" applyAlignment="1">
      <alignment horizontal="left" vertical="center" wrapText="1" indent="1"/>
    </xf>
    <xf numFmtId="3" fontId="8" fillId="0" borderId="0" xfId="45" applyNumberFormat="1" applyFont="1" applyAlignment="1">
      <alignment vertical="center" wrapText="1"/>
    </xf>
    <xf numFmtId="3" fontId="3" fillId="0" borderId="13" xfId="0" applyNumberFormat="1" applyFont="1" applyBorder="1" applyAlignment="1">
      <alignment horizontal="center" vertical="center" wrapText="1"/>
    </xf>
    <xf numFmtId="3" fontId="7" fillId="35" borderId="14" xfId="0" applyNumberFormat="1" applyFont="1" applyFill="1" applyBorder="1" applyAlignment="1">
      <alignment horizontal="right" vertical="center" wrapText="1" indent="1"/>
    </xf>
    <xf numFmtId="3" fontId="3" fillId="35" borderId="13" xfId="0" applyNumberFormat="1" applyFont="1" applyFill="1" applyBorder="1" applyAlignment="1">
      <alignment horizontal="right" vertical="center" wrapText="1"/>
    </xf>
    <xf numFmtId="3" fontId="3" fillId="0" borderId="14" xfId="0" applyNumberFormat="1" applyFont="1" applyBorder="1" applyAlignment="1">
      <alignment horizontal="center" vertical="center" wrapText="1"/>
    </xf>
    <xf numFmtId="3" fontId="3" fillId="0" borderId="17" xfId="0" applyNumberFormat="1" applyFont="1" applyBorder="1" applyAlignment="1">
      <alignment horizontal="center" vertical="center" wrapText="1"/>
    </xf>
    <xf numFmtId="3" fontId="3" fillId="0" borderId="18" xfId="0" applyNumberFormat="1" applyFont="1" applyBorder="1" applyAlignment="1">
      <alignment horizontal="center" vertical="center" wrapText="1"/>
    </xf>
    <xf numFmtId="0" fontId="7" fillId="0" borderId="13" xfId="0" applyFont="1" applyBorder="1" applyAlignment="1">
      <alignment horizontal="left" vertical="center" wrapText="1" indent="1"/>
    </xf>
    <xf numFmtId="0" fontId="8" fillId="0" borderId="0" xfId="0" applyFont="1"/>
    <xf numFmtId="3" fontId="8" fillId="0" borderId="16" xfId="45" applyNumberFormat="1"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Alignment="1">
      <alignment horizontal="left" vertical="center" wrapText="1" indent="3"/>
    </xf>
    <xf numFmtId="0" fontId="8" fillId="0" borderId="0" xfId="0" applyFont="1" applyAlignment="1">
      <alignment horizontal="left" vertical="center" wrapText="1" indent="2"/>
    </xf>
    <xf numFmtId="0" fontId="29" fillId="0" borderId="0" xfId="0" applyFont="1" applyAlignment="1">
      <alignment vertical="center" wrapText="1"/>
    </xf>
    <xf numFmtId="0" fontId="33" fillId="0" borderId="0" xfId="0" applyFont="1"/>
    <xf numFmtId="49" fontId="9" fillId="0" borderId="0" xfId="0" applyNumberFormat="1" applyFont="1" applyAlignment="1">
      <alignment horizontal="left" vertical="center" wrapText="1" indent="1"/>
    </xf>
    <xf numFmtId="0" fontId="0" fillId="0" borderId="0" xfId="0" applyAlignment="1">
      <alignment wrapText="1"/>
    </xf>
    <xf numFmtId="1" fontId="7" fillId="24" borderId="13" xfId="0" applyNumberFormat="1" applyFont="1" applyFill="1" applyBorder="1" applyAlignment="1">
      <alignment horizontal="right" vertical="center" wrapText="1" indent="1"/>
    </xf>
    <xf numFmtId="3" fontId="2" fillId="0" borderId="14" xfId="0" applyNumberFormat="1" applyFont="1" applyBorder="1" applyAlignment="1">
      <alignment horizontal="right" vertical="center" wrapText="1" indent="1"/>
    </xf>
    <xf numFmtId="0" fontId="3" fillId="0" borderId="0" xfId="0" applyFont="1" applyAlignment="1">
      <alignment horizontal="justify"/>
    </xf>
    <xf numFmtId="49" fontId="3" fillId="0" borderId="0" xfId="0" applyNumberFormat="1" applyFont="1" applyAlignment="1">
      <alignment horizontal="left" wrapText="1" indent="1"/>
    </xf>
    <xf numFmtId="0" fontId="3" fillId="0" borderId="0" xfId="0" applyFont="1" applyAlignment="1">
      <alignment vertical="center"/>
    </xf>
    <xf numFmtId="0" fontId="0" fillId="0" borderId="0" xfId="0" applyAlignment="1">
      <alignment vertical="center"/>
    </xf>
    <xf numFmtId="0" fontId="25" fillId="0" borderId="0" xfId="0" applyFont="1" applyAlignment="1">
      <alignment vertical="center"/>
    </xf>
    <xf numFmtId="0" fontId="8" fillId="0" borderId="13" xfId="0" applyFont="1" applyBorder="1" applyAlignment="1">
      <alignment horizontal="left" vertical="top" wrapText="1" indent="1"/>
    </xf>
    <xf numFmtId="3" fontId="7" fillId="24" borderId="14" xfId="0" applyNumberFormat="1" applyFont="1" applyFill="1" applyBorder="1" applyAlignment="1">
      <alignment horizontal="right" vertical="center" wrapText="1" indent="1"/>
    </xf>
    <xf numFmtId="3" fontId="8" fillId="35" borderId="13" xfId="0" applyNumberFormat="1" applyFont="1" applyFill="1" applyBorder="1" applyAlignment="1">
      <alignment horizontal="right" vertical="center" wrapText="1" indent="1"/>
    </xf>
    <xf numFmtId="3" fontId="7" fillId="24" borderId="18" xfId="0" applyNumberFormat="1" applyFont="1" applyFill="1" applyBorder="1" applyAlignment="1">
      <alignment horizontal="right" vertical="center" wrapText="1" indent="1"/>
    </xf>
    <xf numFmtId="3" fontId="3" fillId="35" borderId="19" xfId="0" applyNumberFormat="1" applyFont="1" applyFill="1" applyBorder="1" applyAlignment="1">
      <alignment horizontal="right" vertical="center" wrapText="1" indent="1"/>
    </xf>
    <xf numFmtId="3" fontId="7" fillId="24" borderId="19" xfId="0" applyNumberFormat="1" applyFont="1" applyFill="1" applyBorder="1" applyAlignment="1">
      <alignment horizontal="right" vertical="center" wrapText="1" indent="1"/>
    </xf>
    <xf numFmtId="1" fontId="3" fillId="35" borderId="13" xfId="0" applyNumberFormat="1" applyFont="1" applyFill="1" applyBorder="1" applyAlignment="1">
      <alignment horizontal="right" vertical="center" wrapText="1" indent="1"/>
    </xf>
    <xf numFmtId="3" fontId="8" fillId="35" borderId="14" xfId="0" applyNumberFormat="1" applyFont="1" applyFill="1" applyBorder="1" applyAlignment="1">
      <alignment horizontal="right" vertical="center" wrapText="1" indent="1"/>
    </xf>
    <xf numFmtId="3" fontId="7" fillId="35" borderId="20" xfId="0" applyNumberFormat="1" applyFont="1" applyFill="1" applyBorder="1" applyAlignment="1">
      <alignment horizontal="right" vertical="center" wrapText="1" indent="1"/>
    </xf>
    <xf numFmtId="3" fontId="8" fillId="0" borderId="13" xfId="0" applyNumberFormat="1" applyFont="1" applyBorder="1" applyAlignment="1">
      <alignment horizontal="center" vertical="center" wrapText="1"/>
    </xf>
    <xf numFmtId="3" fontId="8" fillId="0" borderId="14" xfId="0" applyNumberFormat="1" applyFont="1" applyBorder="1" applyAlignment="1">
      <alignment horizontal="center" vertical="center" wrapText="1"/>
    </xf>
    <xf numFmtId="3" fontId="7" fillId="24" borderId="27" xfId="0" applyNumberFormat="1" applyFont="1" applyFill="1" applyBorder="1" applyAlignment="1">
      <alignment horizontal="right" vertical="center" wrapText="1" indent="1"/>
    </xf>
    <xf numFmtId="3" fontId="7" fillId="35" borderId="27" xfId="0" applyNumberFormat="1" applyFont="1" applyFill="1" applyBorder="1" applyAlignment="1">
      <alignment horizontal="right" vertical="center" wrapText="1" indent="1"/>
    </xf>
    <xf numFmtId="3" fontId="7" fillId="24" borderId="20" xfId="0" applyNumberFormat="1" applyFont="1" applyFill="1" applyBorder="1" applyAlignment="1">
      <alignment horizontal="right" vertical="center" wrapText="1" indent="1"/>
    </xf>
    <xf numFmtId="3" fontId="7" fillId="24" borderId="28" xfId="0" applyNumberFormat="1" applyFont="1" applyFill="1" applyBorder="1" applyAlignment="1">
      <alignment horizontal="right" vertical="center" wrapText="1" indent="1"/>
    </xf>
    <xf numFmtId="3" fontId="8" fillId="0" borderId="17" xfId="0" applyNumberFormat="1" applyFont="1" applyBorder="1" applyAlignment="1">
      <alignment horizontal="center" vertical="center" wrapText="1"/>
    </xf>
    <xf numFmtId="3" fontId="8" fillId="0" borderId="18" xfId="0" applyNumberFormat="1" applyFont="1" applyBorder="1" applyAlignment="1">
      <alignment horizontal="center" vertical="center" wrapText="1"/>
    </xf>
    <xf numFmtId="3" fontId="2" fillId="35" borderId="13" xfId="0" applyNumberFormat="1" applyFont="1" applyFill="1" applyBorder="1" applyAlignment="1">
      <alignment horizontal="right" vertical="center" wrapText="1" indent="1"/>
    </xf>
    <xf numFmtId="3" fontId="2" fillId="35" borderId="14" xfId="0" applyNumberFormat="1" applyFont="1" applyFill="1" applyBorder="1" applyAlignment="1">
      <alignment horizontal="right" vertical="center" wrapText="1" indent="1"/>
    </xf>
    <xf numFmtId="3" fontId="3" fillId="0" borderId="19" xfId="0" applyNumberFormat="1" applyFont="1" applyBorder="1" applyAlignment="1">
      <alignment horizontal="right" vertical="center" wrapText="1" indent="1"/>
    </xf>
    <xf numFmtId="1" fontId="3" fillId="35" borderId="14" xfId="0" applyNumberFormat="1" applyFont="1" applyFill="1" applyBorder="1" applyAlignment="1">
      <alignment horizontal="right" vertical="center" wrapText="1" indent="1"/>
    </xf>
    <xf numFmtId="1" fontId="3" fillId="35" borderId="19" xfId="0" applyNumberFormat="1" applyFont="1" applyFill="1" applyBorder="1" applyAlignment="1">
      <alignment horizontal="right" vertical="center" wrapText="1" indent="1"/>
    </xf>
    <xf numFmtId="1" fontId="3" fillId="35" borderId="26" xfId="0" applyNumberFormat="1" applyFont="1" applyFill="1" applyBorder="1" applyAlignment="1">
      <alignment horizontal="right" vertical="center" wrapText="1" indent="1"/>
    </xf>
    <xf numFmtId="1" fontId="7" fillId="0" borderId="17" xfId="0" applyNumberFormat="1" applyFont="1" applyBorder="1" applyAlignment="1">
      <alignment horizontal="right" vertical="center" wrapText="1" indent="1"/>
    </xf>
    <xf numFmtId="1" fontId="3" fillId="35" borderId="17" xfId="0" applyNumberFormat="1" applyFont="1" applyFill="1" applyBorder="1" applyAlignment="1">
      <alignment horizontal="right" vertical="center" wrapText="1" indent="1"/>
    </xf>
    <xf numFmtId="1" fontId="3" fillId="35" borderId="18" xfId="0" applyNumberFormat="1" applyFont="1" applyFill="1" applyBorder="1" applyAlignment="1">
      <alignment horizontal="right" vertical="center" wrapText="1" indent="1"/>
    </xf>
    <xf numFmtId="0" fontId="68" fillId="0" borderId="0" xfId="41"/>
    <xf numFmtId="0" fontId="8" fillId="0" borderId="0" xfId="44" applyFont="1" applyAlignment="1">
      <alignment vertical="center" wrapText="1"/>
    </xf>
    <xf numFmtId="0" fontId="0" fillId="0" borderId="0" xfId="0" applyAlignment="1">
      <alignment vertical="center" wrapText="1"/>
    </xf>
    <xf numFmtId="166" fontId="57" fillId="37" borderId="13" xfId="76" quotePrefix="1" applyNumberFormat="1" applyFont="1" applyFill="1" applyBorder="1" applyAlignment="1" applyProtection="1">
      <alignment horizontal="left" vertical="center" wrapText="1" indent="1"/>
      <protection locked="0"/>
    </xf>
    <xf numFmtId="166" fontId="56" fillId="37" borderId="13" xfId="84" quotePrefix="1" applyNumberFormat="1" applyFont="1" applyFill="1" applyBorder="1" applyAlignment="1" applyProtection="1">
      <alignment horizontal="left" vertical="center" wrapText="1" indent="1"/>
      <protection locked="0"/>
    </xf>
    <xf numFmtId="166" fontId="56" fillId="37" borderId="13" xfId="83" quotePrefix="1" applyNumberFormat="1" applyFont="1" applyFill="1" applyBorder="1" applyProtection="1">
      <alignment horizontal="left" vertical="center" indent="1"/>
      <protection locked="0"/>
    </xf>
    <xf numFmtId="0" fontId="8" fillId="0" borderId="13" xfId="0" applyFont="1" applyBorder="1"/>
    <xf numFmtId="166" fontId="57" fillId="37" borderId="13" xfId="51" quotePrefix="1" applyNumberFormat="1" applyFont="1" applyFill="1" applyBorder="1">
      <alignment horizontal="left" vertical="center" indent="1"/>
    </xf>
    <xf numFmtId="166" fontId="57" fillId="37" borderId="13" xfId="51" applyNumberFormat="1" applyFont="1" applyFill="1" applyBorder="1">
      <alignment horizontal="left" vertical="center" indent="1"/>
    </xf>
    <xf numFmtId="166" fontId="56" fillId="37" borderId="13" xfId="83" applyNumberFormat="1" applyFont="1" applyFill="1" applyBorder="1" applyAlignment="1" applyProtection="1">
      <alignment vertical="center"/>
      <protection locked="0"/>
    </xf>
    <xf numFmtId="166" fontId="57" fillId="37" borderId="13" xfId="83" quotePrefix="1" applyNumberFormat="1" applyFont="1" applyFill="1" applyBorder="1" applyProtection="1">
      <alignment horizontal="left" vertical="center" indent="1"/>
      <protection locked="0"/>
    </xf>
    <xf numFmtId="166" fontId="56" fillId="37" borderId="13" xfId="84" applyNumberFormat="1" applyFont="1" applyFill="1" applyBorder="1" applyAlignment="1" applyProtection="1">
      <alignment horizontal="left" vertical="center" wrapText="1" indent="1"/>
      <protection locked="0"/>
    </xf>
    <xf numFmtId="3" fontId="8" fillId="35" borderId="29" xfId="44" applyNumberFormat="1" applyFont="1" applyFill="1" applyBorder="1" applyAlignment="1">
      <alignment horizontal="right" vertical="center" wrapText="1" indent="1"/>
    </xf>
    <xf numFmtId="3" fontId="8" fillId="35" borderId="13" xfId="44" applyNumberFormat="1" applyFont="1" applyFill="1" applyBorder="1" applyAlignment="1">
      <alignment horizontal="right" vertical="center" wrapText="1" indent="1"/>
    </xf>
    <xf numFmtId="3" fontId="2" fillId="24" borderId="31" xfId="0" applyNumberFormat="1" applyFont="1" applyFill="1" applyBorder="1" applyAlignment="1">
      <alignment horizontal="right" vertical="center" wrapText="1" indent="1"/>
    </xf>
    <xf numFmtId="0" fontId="7" fillId="0" borderId="42" xfId="0" applyFont="1" applyBorder="1" applyAlignment="1">
      <alignment horizontal="center" vertical="center" wrapText="1"/>
    </xf>
    <xf numFmtId="0" fontId="7" fillId="35" borderId="43" xfId="0" applyFont="1" applyFill="1" applyBorder="1" applyAlignment="1">
      <alignment horizontal="left" vertical="center" wrapText="1" indent="1"/>
    </xf>
    <xf numFmtId="0" fontId="8" fillId="0" borderId="43" xfId="0" applyFont="1" applyBorder="1" applyAlignment="1">
      <alignment horizontal="left" vertical="center" wrapText="1" indent="1"/>
    </xf>
    <xf numFmtId="0" fontId="8" fillId="0" borderId="45" xfId="0" applyFont="1" applyBorder="1" applyAlignment="1">
      <alignment horizontal="left" vertical="center" wrapText="1" indent="1"/>
    </xf>
    <xf numFmtId="0" fontId="8" fillId="37" borderId="43" xfId="0" applyFont="1" applyFill="1" applyBorder="1" applyAlignment="1">
      <alignment horizontal="left" vertical="center" wrapText="1" indent="1"/>
    </xf>
    <xf numFmtId="0" fontId="8" fillId="0" borderId="44" xfId="0" applyFont="1" applyBorder="1" applyAlignment="1">
      <alignment horizontal="left" vertical="center" wrapText="1" indent="1"/>
    </xf>
    <xf numFmtId="3" fontId="8" fillId="35" borderId="19" xfId="44" applyNumberFormat="1" applyFont="1" applyFill="1" applyBorder="1" applyAlignment="1">
      <alignment horizontal="right" vertical="center" wrapText="1" indent="1"/>
    </xf>
    <xf numFmtId="3" fontId="2" fillId="24" borderId="37" xfId="0" applyNumberFormat="1" applyFont="1" applyFill="1" applyBorder="1" applyAlignment="1">
      <alignment horizontal="right" vertical="center" wrapText="1" indent="1"/>
    </xf>
    <xf numFmtId="3" fontId="8" fillId="35" borderId="37" xfId="44" applyNumberFormat="1" applyFont="1" applyFill="1" applyBorder="1" applyAlignment="1">
      <alignment horizontal="right" vertical="center" wrapText="1" indent="1"/>
    </xf>
    <xf numFmtId="3" fontId="8" fillId="35" borderId="20" xfId="44" applyNumberFormat="1" applyFont="1" applyFill="1" applyBorder="1" applyAlignment="1">
      <alignment horizontal="right" vertical="center" wrapText="1" indent="1"/>
    </xf>
    <xf numFmtId="3" fontId="8" fillId="35" borderId="35" xfId="44" applyNumberFormat="1" applyFont="1" applyFill="1" applyBorder="1" applyAlignment="1">
      <alignment horizontal="right" vertical="center" wrapText="1" indent="1"/>
    </xf>
    <xf numFmtId="3" fontId="2" fillId="24" borderId="20" xfId="0" applyNumberFormat="1" applyFont="1" applyFill="1" applyBorder="1" applyAlignment="1">
      <alignment horizontal="right" vertical="center" wrapText="1" indent="1"/>
    </xf>
    <xf numFmtId="3" fontId="2" fillId="24" borderId="45" xfId="0" applyNumberFormat="1" applyFont="1" applyFill="1" applyBorder="1" applyAlignment="1">
      <alignment horizontal="right" vertical="center" wrapText="1" indent="1"/>
    </xf>
    <xf numFmtId="166" fontId="3" fillId="0" borderId="0" xfId="0" applyNumberFormat="1" applyFont="1"/>
    <xf numFmtId="166" fontId="3" fillId="0" borderId="0" xfId="0" applyNumberFormat="1" applyFont="1" applyAlignment="1">
      <alignment wrapText="1"/>
    </xf>
    <xf numFmtId="0" fontId="29" fillId="0" borderId="0" xfId="0" applyFont="1" applyAlignment="1">
      <alignment horizontal="left"/>
    </xf>
    <xf numFmtId="0" fontId="29" fillId="0" borderId="0" xfId="0" applyFont="1" applyAlignment="1">
      <alignment horizontal="left" vertical="center"/>
    </xf>
    <xf numFmtId="0" fontId="72" fillId="0" borderId="0" xfId="0" applyFont="1"/>
    <xf numFmtId="0" fontId="71" fillId="0" borderId="43" xfId="0" applyFont="1" applyBorder="1" applyAlignment="1">
      <alignment horizontal="left" vertical="center" wrapText="1" indent="1"/>
    </xf>
    <xf numFmtId="0" fontId="61" fillId="0" borderId="0" xfId="0" applyFont="1" applyAlignment="1">
      <alignment horizontal="left" vertical="center" indent="1"/>
    </xf>
    <xf numFmtId="4" fontId="7" fillId="24" borderId="18" xfId="45" applyNumberFormat="1" applyFont="1" applyFill="1" applyBorder="1" applyAlignment="1">
      <alignment horizontal="right" vertical="center" wrapText="1" indent="1"/>
    </xf>
    <xf numFmtId="3" fontId="7" fillId="24" borderId="13" xfId="43" applyNumberFormat="1" applyFont="1" applyFill="1" applyBorder="1" applyAlignment="1">
      <alignment horizontal="right" vertical="center" wrapText="1" indent="1"/>
    </xf>
    <xf numFmtId="3" fontId="3" fillId="35" borderId="13" xfId="43" applyNumberFormat="1" applyFont="1" applyFill="1" applyBorder="1" applyAlignment="1">
      <alignment horizontal="right" vertical="center" wrapText="1" indent="1"/>
    </xf>
    <xf numFmtId="3" fontId="3" fillId="35" borderId="19" xfId="43" applyNumberFormat="1" applyFont="1" applyFill="1" applyBorder="1" applyAlignment="1">
      <alignment horizontal="right" vertical="center" wrapText="1" indent="1"/>
    </xf>
    <xf numFmtId="0" fontId="10" fillId="0" borderId="0" xfId="0" applyFont="1" applyAlignment="1">
      <alignment horizontal="center" vertical="center"/>
    </xf>
    <xf numFmtId="0" fontId="10" fillId="0" borderId="0" xfId="0" applyFont="1"/>
    <xf numFmtId="0" fontId="25" fillId="0" borderId="43" xfId="0" applyFont="1" applyBorder="1" applyAlignment="1">
      <alignment horizontal="left" vertical="center" wrapText="1" indent="1"/>
    </xf>
    <xf numFmtId="3" fontId="2" fillId="24" borderId="50" xfId="0" applyNumberFormat="1" applyFont="1" applyFill="1" applyBorder="1" applyAlignment="1">
      <alignment horizontal="right" vertical="center" wrapText="1" indent="1"/>
    </xf>
    <xf numFmtId="0" fontId="71" fillId="37" borderId="43" xfId="0" applyFont="1" applyFill="1" applyBorder="1" applyAlignment="1">
      <alignment horizontal="left" vertical="center" wrapText="1" indent="1"/>
    </xf>
    <xf numFmtId="49" fontId="71" fillId="37" borderId="43" xfId="0" applyNumberFormat="1" applyFont="1" applyFill="1" applyBorder="1" applyAlignment="1">
      <alignment horizontal="left" vertical="center" wrapText="1" indent="1"/>
    </xf>
    <xf numFmtId="49" fontId="3" fillId="0" borderId="0" xfId="0" applyNumberFormat="1" applyFont="1" applyAlignment="1">
      <alignment horizontal="left" indent="1"/>
    </xf>
    <xf numFmtId="0" fontId="3" fillId="0" borderId="0" xfId="40" applyFont="1"/>
    <xf numFmtId="0" fontId="3" fillId="0" borderId="15" xfId="40" applyFont="1" applyBorder="1" applyAlignment="1">
      <alignment horizontal="center" vertical="center" wrapText="1"/>
    </xf>
    <xf numFmtId="3" fontId="7" fillId="24" borderId="13" xfId="40" applyNumberFormat="1" applyFont="1" applyFill="1" applyBorder="1" applyAlignment="1">
      <alignment horizontal="right" vertical="center" wrapText="1" indent="1"/>
    </xf>
    <xf numFmtId="3" fontId="3" fillId="35" borderId="13" xfId="40" applyNumberFormat="1" applyFont="1" applyFill="1" applyBorder="1" applyAlignment="1">
      <alignment horizontal="right" vertical="center" wrapText="1" indent="1"/>
    </xf>
    <xf numFmtId="0" fontId="3" fillId="0" borderId="0" xfId="40" applyFont="1" applyAlignment="1">
      <alignment horizontal="center" vertical="center" wrapText="1"/>
    </xf>
    <xf numFmtId="49" fontId="2" fillId="0" borderId="0" xfId="40" applyNumberFormat="1" applyFont="1" applyAlignment="1">
      <alignment horizontal="left" vertical="top" wrapText="1" indent="1"/>
    </xf>
    <xf numFmtId="3" fontId="7" fillId="0" borderId="0" xfId="40" applyNumberFormat="1" applyFont="1" applyAlignment="1">
      <alignment horizontal="right" vertical="center" wrapText="1" indent="1"/>
    </xf>
    <xf numFmtId="0" fontId="8" fillId="0" borderId="0" xfId="40" applyFont="1"/>
    <xf numFmtId="49" fontId="3" fillId="0" borderId="0" xfId="40" applyNumberFormat="1" applyFont="1"/>
    <xf numFmtId="0" fontId="69" fillId="35" borderId="43" xfId="0" applyFont="1" applyFill="1" applyBorder="1" applyAlignment="1">
      <alignment horizontal="left" vertical="center" wrapText="1" indent="1"/>
    </xf>
    <xf numFmtId="0" fontId="3" fillId="0" borderId="15" xfId="43" applyFont="1" applyBorder="1" applyAlignment="1">
      <alignment horizontal="center" vertical="center" wrapText="1"/>
    </xf>
    <xf numFmtId="3" fontId="7" fillId="24" borderId="14" xfId="43" applyNumberFormat="1" applyFont="1" applyFill="1" applyBorder="1" applyAlignment="1">
      <alignment horizontal="right" vertical="center" wrapText="1" indent="1"/>
    </xf>
    <xf numFmtId="0" fontId="3" fillId="0" borderId="16" xfId="43" applyFont="1" applyBorder="1" applyAlignment="1">
      <alignment horizontal="center" vertical="center" wrapText="1"/>
    </xf>
    <xf numFmtId="3" fontId="2" fillId="24" borderId="17" xfId="43" applyNumberFormat="1" applyFont="1" applyFill="1" applyBorder="1" applyAlignment="1">
      <alignment horizontal="right" vertical="center" wrapText="1" indent="1"/>
    </xf>
    <xf numFmtId="0" fontId="71" fillId="0" borderId="16" xfId="41" applyFont="1" applyBorder="1" applyAlignment="1">
      <alignment horizontal="center" vertical="center"/>
    </xf>
    <xf numFmtId="0" fontId="3" fillId="0" borderId="0" xfId="0" applyFont="1" applyAlignment="1">
      <alignment horizontal="left" vertical="center"/>
    </xf>
    <xf numFmtId="0" fontId="3" fillId="0" borderId="16" xfId="40" applyFont="1" applyBorder="1" applyAlignment="1">
      <alignment horizontal="center" vertical="center" wrapText="1"/>
    </xf>
    <xf numFmtId="0" fontId="3" fillId="0" borderId="0" xfId="40" applyFont="1" applyAlignment="1">
      <alignment vertical="center" wrapText="1"/>
    </xf>
    <xf numFmtId="0" fontId="7" fillId="0" borderId="0" xfId="40" applyFont="1" applyAlignment="1">
      <alignment horizontal="left" vertical="center" wrapText="1" indent="1"/>
    </xf>
    <xf numFmtId="49" fontId="32" fillId="0" borderId="0" xfId="40" applyNumberFormat="1" applyFont="1"/>
    <xf numFmtId="3" fontId="3" fillId="35" borderId="13" xfId="43" applyNumberFormat="1" applyFont="1" applyFill="1" applyBorder="1" applyAlignment="1">
      <alignment horizontal="center" vertical="center" wrapText="1"/>
    </xf>
    <xf numFmtId="165" fontId="66" fillId="39" borderId="13" xfId="0" applyNumberFormat="1" applyFont="1" applyFill="1" applyBorder="1" applyAlignment="1">
      <alignment vertical="center" wrapText="1"/>
    </xf>
    <xf numFmtId="165" fontId="66" fillId="40" borderId="13" xfId="0" applyNumberFormat="1" applyFont="1" applyFill="1" applyBorder="1" applyAlignment="1">
      <alignment vertical="center" wrapText="1"/>
    </xf>
    <xf numFmtId="165" fontId="66" fillId="35" borderId="13" xfId="0" applyNumberFormat="1" applyFont="1" applyFill="1" applyBorder="1" applyAlignment="1">
      <alignment vertical="center" wrapText="1"/>
    </xf>
    <xf numFmtId="165" fontId="66" fillId="24" borderId="13" xfId="0" applyNumberFormat="1" applyFont="1" applyFill="1" applyBorder="1" applyAlignment="1">
      <alignment vertical="center" wrapText="1"/>
    </xf>
    <xf numFmtId="165" fontId="66" fillId="40" borderId="14" xfId="0" applyNumberFormat="1" applyFont="1" applyFill="1" applyBorder="1" applyAlignment="1">
      <alignment vertical="center" wrapText="1"/>
    </xf>
    <xf numFmtId="165" fontId="62" fillId="39" borderId="13" xfId="0" applyNumberFormat="1" applyFont="1" applyFill="1" applyBorder="1" applyAlignment="1">
      <alignment vertical="center" wrapText="1"/>
    </xf>
    <xf numFmtId="165" fontId="62" fillId="35" borderId="13" xfId="0" applyNumberFormat="1" applyFont="1" applyFill="1" applyBorder="1" applyAlignment="1">
      <alignment vertical="center" wrapText="1"/>
    </xf>
    <xf numFmtId="165" fontId="66" fillId="0" borderId="13" xfId="0" applyNumberFormat="1" applyFont="1" applyBorder="1" applyAlignment="1">
      <alignment horizontal="center" vertical="center" wrapText="1"/>
    </xf>
    <xf numFmtId="165" fontId="62" fillId="39" borderId="13" xfId="0" applyNumberFormat="1" applyFont="1" applyFill="1" applyBorder="1" applyAlignment="1">
      <alignment vertical="top" wrapText="1"/>
    </xf>
    <xf numFmtId="165" fontId="77" fillId="0" borderId="13" xfId="0" applyNumberFormat="1" applyFont="1" applyBorder="1" applyAlignment="1">
      <alignment horizontal="center" vertical="center" wrapText="1"/>
    </xf>
    <xf numFmtId="165" fontId="78" fillId="39" borderId="13" xfId="0" applyNumberFormat="1" applyFont="1" applyFill="1" applyBorder="1" applyAlignment="1">
      <alignment vertical="center" wrapText="1"/>
    </xf>
    <xf numFmtId="165" fontId="66" fillId="41" borderId="13" xfId="0" applyNumberFormat="1" applyFont="1" applyFill="1" applyBorder="1" applyAlignment="1">
      <alignment horizontal="center" vertical="center" wrapText="1"/>
    </xf>
    <xf numFmtId="165" fontId="77" fillId="41" borderId="13" xfId="0" applyNumberFormat="1" applyFont="1" applyFill="1" applyBorder="1" applyAlignment="1">
      <alignment horizontal="center" vertical="center" wrapText="1"/>
    </xf>
    <xf numFmtId="165" fontId="62" fillId="39" borderId="17" xfId="0" applyNumberFormat="1" applyFont="1" applyFill="1" applyBorder="1" applyAlignment="1">
      <alignment vertical="center"/>
    </xf>
    <xf numFmtId="165" fontId="62" fillId="35" borderId="17" xfId="0" applyNumberFormat="1" applyFont="1" applyFill="1" applyBorder="1" applyAlignment="1">
      <alignment vertical="center"/>
    </xf>
    <xf numFmtId="165" fontId="66" fillId="40" borderId="17" xfId="0" applyNumberFormat="1" applyFont="1" applyFill="1" applyBorder="1" applyAlignment="1">
      <alignment vertical="center" wrapText="1"/>
    </xf>
    <xf numFmtId="165" fontId="66" fillId="40" borderId="18" xfId="0" applyNumberFormat="1" applyFont="1" applyFill="1" applyBorder="1" applyAlignment="1">
      <alignment vertical="center" wrapText="1"/>
    </xf>
    <xf numFmtId="0" fontId="71" fillId="0" borderId="13" xfId="0" applyFont="1" applyBorder="1" applyAlignment="1">
      <alignment vertical="center" wrapText="1"/>
    </xf>
    <xf numFmtId="0" fontId="71" fillId="0" borderId="15" xfId="0" applyFont="1" applyBorder="1" applyAlignment="1">
      <alignment horizontal="right" vertical="center" wrapText="1" indent="1"/>
    </xf>
    <xf numFmtId="0" fontId="69" fillId="0" borderId="30" xfId="0" applyFont="1" applyBorder="1" applyAlignment="1">
      <alignment horizontal="center" vertical="center"/>
    </xf>
    <xf numFmtId="0" fontId="69" fillId="0" borderId="31" xfId="0" applyFont="1" applyBorder="1" applyAlignment="1">
      <alignment horizontal="center" vertical="center"/>
    </xf>
    <xf numFmtId="0" fontId="69" fillId="0" borderId="36" xfId="0" applyFont="1" applyBorder="1" applyAlignment="1">
      <alignment horizontal="center" vertical="center"/>
    </xf>
    <xf numFmtId="14" fontId="71" fillId="0" borderId="34" xfId="0" applyNumberFormat="1" applyFont="1" applyBorder="1" applyAlignment="1">
      <alignment horizontal="center" vertical="center" wrapText="1"/>
    </xf>
    <xf numFmtId="14" fontId="71" fillId="0" borderId="14" xfId="0" applyNumberFormat="1" applyFont="1" applyBorder="1" applyAlignment="1">
      <alignment horizontal="center" vertical="center" wrapText="1"/>
    </xf>
    <xf numFmtId="49" fontId="70" fillId="0" borderId="0" xfId="0" applyNumberFormat="1" applyFont="1" applyAlignment="1">
      <alignment horizontal="left" vertical="center"/>
    </xf>
    <xf numFmtId="0" fontId="71" fillId="43" borderId="13" xfId="0" applyFont="1" applyFill="1" applyBorder="1" applyAlignment="1">
      <alignment vertical="center" wrapText="1"/>
    </xf>
    <xf numFmtId="0" fontId="71" fillId="44" borderId="13" xfId="0" applyFont="1" applyFill="1" applyBorder="1" applyAlignment="1">
      <alignment vertical="center" wrapText="1"/>
    </xf>
    <xf numFmtId="0" fontId="71" fillId="45" borderId="29" xfId="0" applyFont="1" applyFill="1" applyBorder="1" applyAlignment="1">
      <alignment vertical="center" wrapText="1"/>
    </xf>
    <xf numFmtId="0" fontId="7" fillId="0" borderId="43" xfId="0" applyFont="1" applyBorder="1" applyAlignment="1">
      <alignment horizontal="left" vertical="center" wrapText="1" indent="1"/>
    </xf>
    <xf numFmtId="3" fontId="3" fillId="35" borderId="13" xfId="0" applyNumberFormat="1" applyFont="1" applyFill="1" applyBorder="1" applyAlignment="1">
      <alignment horizontal="center" vertical="center" wrapText="1"/>
    </xf>
    <xf numFmtId="0" fontId="70" fillId="0" borderId="0" xfId="0" applyFont="1"/>
    <xf numFmtId="3" fontId="60" fillId="0" borderId="0" xfId="0" applyNumberFormat="1" applyFont="1"/>
    <xf numFmtId="3" fontId="2" fillId="24" borderId="53" xfId="0" applyNumberFormat="1" applyFont="1" applyFill="1" applyBorder="1" applyAlignment="1">
      <alignment horizontal="right" vertical="center" wrapText="1" indent="1"/>
    </xf>
    <xf numFmtId="3" fontId="2" fillId="24" borderId="65" xfId="0" applyNumberFormat="1" applyFont="1" applyFill="1" applyBorder="1" applyAlignment="1">
      <alignment horizontal="right" vertical="center" wrapText="1" indent="1"/>
    </xf>
    <xf numFmtId="3" fontId="2" fillId="24" borderId="55" xfId="0" applyNumberFormat="1" applyFont="1" applyFill="1" applyBorder="1" applyAlignment="1">
      <alignment horizontal="right" vertical="center" wrapText="1" indent="1"/>
    </xf>
    <xf numFmtId="3" fontId="2" fillId="24" borderId="43" xfId="0" applyNumberFormat="1" applyFont="1" applyFill="1" applyBorder="1" applyAlignment="1">
      <alignment horizontal="right" vertical="center" wrapText="1" indent="1"/>
    </xf>
    <xf numFmtId="3" fontId="2" fillId="24" borderId="44" xfId="0" applyNumberFormat="1" applyFont="1" applyFill="1" applyBorder="1" applyAlignment="1">
      <alignment horizontal="right" vertical="center" wrapText="1" indent="1"/>
    </xf>
    <xf numFmtId="3" fontId="2" fillId="24" borderId="64" xfId="0" applyNumberFormat="1" applyFont="1" applyFill="1" applyBorder="1" applyAlignment="1">
      <alignment horizontal="right" vertical="center" wrapText="1" indent="1"/>
    </xf>
    <xf numFmtId="49" fontId="8" fillId="0" borderId="0" xfId="0" applyNumberFormat="1" applyFont="1" applyAlignment="1">
      <alignment horizontal="left" vertical="center"/>
    </xf>
    <xf numFmtId="0" fontId="2" fillId="0" borderId="15" xfId="0" applyFont="1" applyBorder="1" applyAlignment="1">
      <alignment horizontal="center" vertical="center" wrapText="1"/>
    </xf>
    <xf numFmtId="0" fontId="3" fillId="0" borderId="0" xfId="0" applyFont="1" applyAlignment="1">
      <alignment vertical="top" wrapText="1"/>
    </xf>
    <xf numFmtId="0" fontId="69" fillId="0" borderId="43" xfId="0" applyFont="1" applyBorder="1" applyAlignment="1">
      <alignment horizontal="left" vertical="center" wrapText="1" indent="1"/>
    </xf>
    <xf numFmtId="0" fontId="3" fillId="0" borderId="72" xfId="0" applyFont="1" applyBorder="1" applyAlignment="1">
      <alignment horizontal="center" vertical="center" wrapText="1"/>
    </xf>
    <xf numFmtId="0" fontId="7" fillId="0" borderId="72" xfId="0" applyFont="1" applyBorder="1" applyAlignment="1">
      <alignment horizontal="left" vertical="center" wrapText="1" indent="1"/>
    </xf>
    <xf numFmtId="0" fontId="7" fillId="0" borderId="72" xfId="0" applyFont="1" applyBorder="1" applyAlignment="1">
      <alignment horizontal="center" vertical="center" wrapText="1"/>
    </xf>
    <xf numFmtId="0" fontId="3" fillId="0" borderId="72" xfId="0" applyFont="1" applyBorder="1" applyAlignment="1">
      <alignment horizontal="right" vertical="center" wrapText="1" indent="1"/>
    </xf>
    <xf numFmtId="0" fontId="72" fillId="0" borderId="0" xfId="40" applyFont="1" applyAlignment="1">
      <alignment vertical="center" wrapText="1"/>
    </xf>
    <xf numFmtId="0" fontId="8" fillId="0" borderId="20" xfId="0" applyFont="1" applyBorder="1" applyAlignment="1">
      <alignment horizontal="left" vertical="center" wrapText="1" indent="1"/>
    </xf>
    <xf numFmtId="0" fontId="84" fillId="0" borderId="0" xfId="0" applyFont="1" applyAlignment="1">
      <alignment horizontal="left" vertical="center" wrapText="1" indent="3"/>
    </xf>
    <xf numFmtId="0" fontId="1" fillId="0" borderId="0" xfId="0" applyFont="1"/>
    <xf numFmtId="0" fontId="63" fillId="0" borderId="0" xfId="0" applyFont="1"/>
    <xf numFmtId="0" fontId="85" fillId="0" borderId="0" xfId="0" applyFont="1"/>
    <xf numFmtId="3" fontId="25" fillId="0" borderId="0" xfId="45" applyNumberFormat="1" applyFont="1" applyAlignment="1">
      <alignment vertical="center"/>
    </xf>
    <xf numFmtId="0" fontId="8" fillId="0" borderId="0" xfId="0" applyFont="1" applyAlignment="1">
      <alignment horizontal="center"/>
    </xf>
    <xf numFmtId="0" fontId="80" fillId="0" borderId="0" xfId="0" applyFont="1" applyAlignment="1">
      <alignment horizontal="left"/>
    </xf>
    <xf numFmtId="0" fontId="0" fillId="0" borderId="0" xfId="0" applyAlignment="1">
      <alignment horizontal="left"/>
    </xf>
    <xf numFmtId="0" fontId="73" fillId="0" borderId="0" xfId="0" applyFont="1" applyAlignment="1">
      <alignment horizontal="left"/>
    </xf>
    <xf numFmtId="0" fontId="83" fillId="0" borderId="0" xfId="0" applyFont="1" applyAlignment="1">
      <alignment horizontal="left"/>
    </xf>
    <xf numFmtId="0" fontId="87" fillId="0" borderId="0" xfId="0" applyFont="1" applyAlignment="1">
      <alignment horizontal="left" wrapText="1"/>
    </xf>
    <xf numFmtId="3" fontId="7" fillId="24" borderId="14" xfId="40" applyNumberFormat="1" applyFont="1" applyFill="1" applyBorder="1" applyAlignment="1">
      <alignment horizontal="right" vertical="center" wrapText="1" indent="1"/>
    </xf>
    <xf numFmtId="3" fontId="3" fillId="35" borderId="14" xfId="40" applyNumberFormat="1" applyFont="1" applyFill="1" applyBorder="1" applyAlignment="1">
      <alignment horizontal="right" vertical="center" wrapText="1" indent="1"/>
    </xf>
    <xf numFmtId="3" fontId="3" fillId="35" borderId="17" xfId="40" applyNumberFormat="1" applyFont="1" applyFill="1" applyBorder="1" applyAlignment="1">
      <alignment horizontal="right" vertical="center" wrapText="1" indent="1"/>
    </xf>
    <xf numFmtId="3" fontId="3" fillId="35" borderId="18" xfId="40" applyNumberFormat="1" applyFont="1" applyFill="1" applyBorder="1" applyAlignment="1">
      <alignment horizontal="right" vertical="center" wrapText="1" indent="1"/>
    </xf>
    <xf numFmtId="0" fontId="71" fillId="0" borderId="22" xfId="41" applyFont="1" applyBorder="1" applyAlignment="1">
      <alignment horizontal="center" vertical="center"/>
    </xf>
    <xf numFmtId="0" fontId="71" fillId="0" borderId="78" xfId="41" applyFont="1" applyBorder="1" applyAlignment="1">
      <alignment horizontal="center" vertical="center"/>
    </xf>
    <xf numFmtId="3" fontId="7" fillId="35" borderId="79" xfId="0" applyNumberFormat="1" applyFont="1" applyFill="1" applyBorder="1" applyAlignment="1">
      <alignment horizontal="right" vertical="center" wrapText="1" indent="1"/>
    </xf>
    <xf numFmtId="165" fontId="7" fillId="24" borderId="80" xfId="0" applyNumberFormat="1" applyFont="1" applyFill="1" applyBorder="1" applyAlignment="1">
      <alignment horizontal="right" vertical="center" wrapText="1" indent="1"/>
    </xf>
    <xf numFmtId="166" fontId="7" fillId="24" borderId="73" xfId="0" applyNumberFormat="1" applyFont="1" applyFill="1" applyBorder="1" applyAlignment="1">
      <alignment horizontal="right" vertical="center" wrapText="1" indent="1"/>
    </xf>
    <xf numFmtId="3" fontId="7" fillId="35" borderId="82" xfId="0" applyNumberFormat="1" applyFont="1" applyFill="1" applyBorder="1" applyAlignment="1">
      <alignment horizontal="right" vertical="center" wrapText="1" indent="1"/>
    </xf>
    <xf numFmtId="165" fontId="7" fillId="24" borderId="81" xfId="0" applyNumberFormat="1" applyFont="1" applyFill="1" applyBorder="1" applyAlignment="1">
      <alignment horizontal="right" vertical="center" wrapText="1" indent="1"/>
    </xf>
    <xf numFmtId="166" fontId="7" fillId="24" borderId="51" xfId="0" applyNumberFormat="1" applyFont="1" applyFill="1" applyBorder="1" applyAlignment="1">
      <alignment horizontal="right" vertical="center" wrapText="1" indent="1"/>
    </xf>
    <xf numFmtId="0" fontId="3" fillId="0" borderId="13" xfId="0" applyFont="1" applyBorder="1" applyAlignment="1">
      <alignment vertical="center" wrapText="1"/>
    </xf>
    <xf numFmtId="0" fontId="3" fillId="0" borderId="21" xfId="43" applyFont="1" applyBorder="1" applyAlignment="1">
      <alignment horizontal="center" vertical="center" wrapText="1"/>
    </xf>
    <xf numFmtId="1" fontId="7" fillId="24" borderId="14" xfId="0" applyNumberFormat="1" applyFont="1" applyFill="1" applyBorder="1" applyAlignment="1">
      <alignment horizontal="right" vertical="center" wrapText="1" indent="1"/>
    </xf>
    <xf numFmtId="3" fontId="75" fillId="35" borderId="13" xfId="0" applyNumberFormat="1" applyFont="1" applyFill="1" applyBorder="1" applyAlignment="1">
      <alignment horizontal="right" vertical="center" wrapText="1" indent="1"/>
    </xf>
    <xf numFmtId="3" fontId="74" fillId="24" borderId="73" xfId="0" applyNumberFormat="1" applyFont="1" applyFill="1" applyBorder="1" applyAlignment="1">
      <alignment horizontal="right" vertical="center" wrapText="1" indent="1"/>
    </xf>
    <xf numFmtId="0" fontId="75" fillId="0" borderId="23" xfId="0" applyFont="1" applyBorder="1" applyAlignment="1">
      <alignment vertical="center" wrapText="1"/>
    </xf>
    <xf numFmtId="0" fontId="75" fillId="0" borderId="25" xfId="0" applyFont="1" applyBorder="1" applyAlignment="1">
      <alignment vertical="center" wrapText="1"/>
    </xf>
    <xf numFmtId="0" fontId="75" fillId="0" borderId="24" xfId="0" applyFont="1" applyBorder="1" applyAlignment="1">
      <alignment vertical="center" wrapText="1"/>
    </xf>
    <xf numFmtId="0" fontId="75" fillId="0" borderId="15" xfId="0" applyFont="1" applyBorder="1" applyAlignment="1">
      <alignment vertical="center" wrapText="1"/>
    </xf>
    <xf numFmtId="0" fontId="75" fillId="0" borderId="13" xfId="0" applyFont="1" applyBorder="1" applyAlignment="1">
      <alignment vertical="center" wrapText="1"/>
    </xf>
    <xf numFmtId="0" fontId="75" fillId="0" borderId="14" xfId="0" applyFont="1" applyBorder="1" applyAlignment="1">
      <alignment vertical="center" wrapText="1"/>
    </xf>
    <xf numFmtId="0" fontId="75" fillId="0" borderId="16" xfId="0" applyFont="1" applyBorder="1" applyAlignment="1">
      <alignment vertical="center" wrapText="1"/>
    </xf>
    <xf numFmtId="0" fontId="75" fillId="0" borderId="17" xfId="0" applyFont="1" applyBorder="1" applyAlignment="1">
      <alignment vertical="center" wrapText="1"/>
    </xf>
    <xf numFmtId="0" fontId="75" fillId="0" borderId="18" xfId="0" applyFont="1" applyBorder="1" applyAlignment="1">
      <alignment vertical="center" wrapText="1"/>
    </xf>
    <xf numFmtId="0" fontId="75" fillId="0" borderId="0" xfId="0" applyFont="1" applyAlignment="1">
      <alignment vertical="center" wrapText="1"/>
    </xf>
    <xf numFmtId="0" fontId="74" fillId="0" borderId="0" xfId="0" applyFont="1" applyAlignment="1">
      <alignment horizontal="center" vertical="center"/>
    </xf>
    <xf numFmtId="3" fontId="74" fillId="24" borderId="13" xfId="0" applyNumberFormat="1" applyFont="1" applyFill="1" applyBorder="1" applyAlignment="1">
      <alignment horizontal="right" vertical="center" wrapText="1" indent="1"/>
    </xf>
    <xf numFmtId="0" fontId="7" fillId="0" borderId="29" xfId="44" applyFont="1" applyBorder="1" applyAlignment="1">
      <alignment horizontal="center" vertical="center" wrapText="1"/>
    </xf>
    <xf numFmtId="0" fontId="7" fillId="0" borderId="30" xfId="44" applyFont="1" applyBorder="1" applyAlignment="1">
      <alignment horizontal="center" vertical="center" wrapText="1"/>
    </xf>
    <xf numFmtId="0" fontId="7" fillId="0" borderId="83" xfId="44" applyFont="1" applyBorder="1" applyAlignment="1">
      <alignment horizontal="center" vertical="center" wrapText="1"/>
    </xf>
    <xf numFmtId="0" fontId="71" fillId="42" borderId="15" xfId="0" applyFont="1" applyFill="1" applyBorder="1" applyAlignment="1">
      <alignment horizontal="right" vertical="center" wrapText="1" indent="1"/>
    </xf>
    <xf numFmtId="3" fontId="3" fillId="0" borderId="0" xfId="0" applyNumberFormat="1" applyFont="1"/>
    <xf numFmtId="4" fontId="8" fillId="0" borderId="0" xfId="45" applyNumberFormat="1" applyFont="1" applyAlignment="1">
      <alignment vertical="center" wrapText="1"/>
    </xf>
    <xf numFmtId="0" fontId="90" fillId="0" borderId="0" xfId="0" applyFont="1" applyAlignment="1">
      <alignment horizontal="right"/>
    </xf>
    <xf numFmtId="49" fontId="85" fillId="0" borderId="0" xfId="0" applyNumberFormat="1" applyFont="1"/>
    <xf numFmtId="0" fontId="75" fillId="0" borderId="0" xfId="0" applyFont="1" applyAlignment="1">
      <alignment horizontal="right"/>
    </xf>
    <xf numFmtId="0" fontId="94" fillId="43" borderId="13" xfId="0" applyFont="1" applyFill="1" applyBorder="1" applyAlignment="1">
      <alignment vertical="center" wrapText="1"/>
    </xf>
    <xf numFmtId="0" fontId="69" fillId="0" borderId="63" xfId="0" applyFont="1" applyBorder="1" applyAlignment="1">
      <alignment horizontal="left" vertical="center"/>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75" fillId="0" borderId="62" xfId="0" applyFont="1" applyBorder="1" applyAlignment="1">
      <alignment horizontal="center" vertical="center" wrapText="1"/>
    </xf>
    <xf numFmtId="0" fontId="75" fillId="0" borderId="62" xfId="0" applyFont="1" applyBorder="1" applyAlignment="1">
      <alignment vertical="center" wrapText="1"/>
    </xf>
    <xf numFmtId="0" fontId="75" fillId="0" borderId="38" xfId="0" applyFont="1" applyBorder="1" applyAlignment="1">
      <alignment vertical="center" wrapText="1"/>
    </xf>
    <xf numFmtId="0" fontId="75" fillId="0" borderId="38" xfId="0" applyFont="1" applyBorder="1" applyAlignment="1">
      <alignment horizontal="center" vertical="center" wrapText="1"/>
    </xf>
    <xf numFmtId="0" fontId="96" fillId="0" borderId="0" xfId="0" applyFont="1" applyAlignment="1">
      <alignment vertical="center"/>
    </xf>
    <xf numFmtId="0" fontId="25" fillId="0" borderId="0" xfId="0" applyFont="1" applyAlignment="1">
      <alignment vertical="center" wrapText="1"/>
    </xf>
    <xf numFmtId="49" fontId="25" fillId="0" borderId="0" xfId="0" applyNumberFormat="1" applyFont="1" applyAlignment="1">
      <alignment horizontal="left" vertical="center" wrapText="1" indent="1"/>
    </xf>
    <xf numFmtId="3" fontId="3" fillId="35" borderId="26" xfId="43" applyNumberFormat="1" applyFont="1" applyFill="1" applyBorder="1" applyAlignment="1">
      <alignment horizontal="right" vertical="center" wrapText="1" indent="1"/>
    </xf>
    <xf numFmtId="3" fontId="7" fillId="51" borderId="13" xfId="43" applyNumberFormat="1" applyFont="1" applyFill="1" applyBorder="1" applyAlignment="1">
      <alignment horizontal="right" vertical="center" wrapText="1" indent="1"/>
    </xf>
    <xf numFmtId="3" fontId="7" fillId="51" borderId="14" xfId="43" applyNumberFormat="1" applyFont="1" applyFill="1" applyBorder="1" applyAlignment="1">
      <alignment horizontal="center" vertical="center" wrapText="1"/>
    </xf>
    <xf numFmtId="3" fontId="7" fillId="51" borderId="13" xfId="43" applyNumberFormat="1" applyFont="1" applyFill="1" applyBorder="1" applyAlignment="1">
      <alignment horizontal="center" vertical="center" wrapText="1"/>
    </xf>
    <xf numFmtId="3" fontId="7" fillId="51" borderId="14" xfId="43" applyNumberFormat="1" applyFont="1" applyFill="1" applyBorder="1" applyAlignment="1">
      <alignment horizontal="right" vertical="center" wrapText="1" indent="1"/>
    </xf>
    <xf numFmtId="0" fontId="73" fillId="0" borderId="0" xfId="0" applyFont="1" applyAlignment="1">
      <alignment horizontal="left" vertical="center" wrapText="1"/>
    </xf>
    <xf numFmtId="3" fontId="3" fillId="35" borderId="19" xfId="43" applyNumberFormat="1" applyFont="1" applyFill="1" applyBorder="1" applyAlignment="1">
      <alignment horizontal="center" vertical="center" wrapText="1"/>
    </xf>
    <xf numFmtId="0" fontId="86" fillId="0" borderId="0" xfId="0" applyFont="1"/>
    <xf numFmtId="0" fontId="71" fillId="0" borderId="44" xfId="0" applyFont="1" applyBorder="1" applyAlignment="1">
      <alignment horizontal="left" vertical="center" wrapText="1" indent="1"/>
    </xf>
    <xf numFmtId="0" fontId="71" fillId="0" borderId="45" xfId="0" applyFont="1" applyBorder="1" applyAlignment="1">
      <alignment horizontal="left" vertical="center" wrapText="1" indent="1"/>
    </xf>
    <xf numFmtId="0" fontId="7" fillId="35" borderId="64" xfId="0" applyFont="1" applyFill="1" applyBorder="1" applyAlignment="1">
      <alignment horizontal="left" vertical="center" wrapText="1" indent="1"/>
    </xf>
    <xf numFmtId="0" fontId="3" fillId="0" borderId="0" xfId="90" applyFont="1"/>
    <xf numFmtId="0" fontId="62" fillId="0" borderId="0" xfId="90" applyFont="1"/>
    <xf numFmtId="0" fontId="100" fillId="0" borderId="0" xfId="90" applyFont="1"/>
    <xf numFmtId="0" fontId="3" fillId="0" borderId="0" xfId="90" applyFont="1" applyAlignment="1">
      <alignment vertical="center"/>
    </xf>
    <xf numFmtId="0" fontId="72" fillId="0" borderId="0" xfId="90" applyFont="1"/>
    <xf numFmtId="0" fontId="3" fillId="0" borderId="0" xfId="90" applyFont="1" applyAlignment="1">
      <alignment horizontal="center" vertical="center"/>
    </xf>
    <xf numFmtId="49" fontId="3" fillId="0" borderId="0" xfId="90" applyNumberFormat="1" applyFont="1" applyAlignment="1">
      <alignment horizontal="left" wrapText="1"/>
    </xf>
    <xf numFmtId="0" fontId="70" fillId="0" borderId="0" xfId="90" applyFont="1"/>
    <xf numFmtId="0" fontId="71" fillId="44" borderId="19" xfId="0" applyFont="1" applyFill="1" applyBorder="1" applyAlignment="1">
      <alignment vertical="center" wrapText="1"/>
    </xf>
    <xf numFmtId="14" fontId="71" fillId="0" borderId="26" xfId="0" applyNumberFormat="1" applyFont="1" applyBorder="1" applyAlignment="1">
      <alignment horizontal="center" vertical="center" wrapText="1"/>
    </xf>
    <xf numFmtId="3" fontId="8" fillId="35" borderId="13" xfId="0" applyNumberFormat="1" applyFont="1" applyFill="1" applyBorder="1" applyAlignment="1">
      <alignment horizontal="center" vertical="center" wrapText="1"/>
    </xf>
    <xf numFmtId="49" fontId="72" fillId="0" borderId="0" xfId="0" applyNumberFormat="1" applyFont="1"/>
    <xf numFmtId="0" fontId="3" fillId="0" borderId="0" xfId="0" applyFont="1" applyAlignment="1">
      <alignment horizontal="left" vertical="center" wrapText="1" indent="3"/>
    </xf>
    <xf numFmtId="49" fontId="3" fillId="0" borderId="0" xfId="0" applyNumberFormat="1" applyFont="1" applyAlignment="1">
      <alignment vertical="center"/>
    </xf>
    <xf numFmtId="0" fontId="70" fillId="37" borderId="0" xfId="0" applyFont="1" applyFill="1"/>
    <xf numFmtId="0" fontId="73" fillId="37" borderId="0" xfId="0" applyFont="1" applyFill="1"/>
    <xf numFmtId="3" fontId="2" fillId="24" borderId="18" xfId="43" applyNumberFormat="1" applyFont="1" applyFill="1" applyBorder="1" applyAlignment="1">
      <alignment horizontal="right" vertical="center" wrapText="1" indent="1"/>
    </xf>
    <xf numFmtId="3" fontId="74" fillId="24" borderId="14" xfId="0" applyNumberFormat="1" applyFont="1" applyFill="1" applyBorder="1" applyAlignment="1">
      <alignment horizontal="right" vertical="center" wrapText="1" indent="1"/>
    </xf>
    <xf numFmtId="0" fontId="79" fillId="0" borderId="0" xfId="0" applyFont="1" applyAlignment="1">
      <alignment horizontal="left" indent="1"/>
    </xf>
    <xf numFmtId="0" fontId="70" fillId="0" borderId="24" xfId="0" applyFont="1" applyBorder="1" applyAlignment="1">
      <alignment horizontal="left" vertical="center" wrapText="1" indent="1"/>
    </xf>
    <xf numFmtId="0" fontId="71" fillId="0" borderId="15" xfId="35" applyNumberFormat="1" applyFont="1" applyBorder="1" applyAlignment="1" applyProtection="1">
      <alignment horizontal="left" vertical="center" indent="1"/>
    </xf>
    <xf numFmtId="0" fontId="86" fillId="0" borderId="14" xfId="35" applyNumberFormat="1" applyFont="1" applyBorder="1" applyAlignment="1" applyProtection="1">
      <alignment horizontal="left" vertical="center" indent="1"/>
    </xf>
    <xf numFmtId="0" fontId="8" fillId="0" borderId="15" xfId="35" applyNumberFormat="1" applyFont="1" applyBorder="1" applyAlignment="1" applyProtection="1">
      <alignment horizontal="left" vertical="center" indent="1"/>
    </xf>
    <xf numFmtId="0" fontId="8" fillId="37" borderId="15" xfId="35" applyNumberFormat="1" applyFont="1" applyFill="1" applyBorder="1" applyAlignment="1" applyProtection="1">
      <alignment horizontal="left" vertical="center" indent="1"/>
    </xf>
    <xf numFmtId="0" fontId="8" fillId="0" borderId="21" xfId="35" applyNumberFormat="1" applyFont="1" applyBorder="1" applyAlignment="1" applyProtection="1">
      <alignment horizontal="left" vertical="center" indent="1"/>
    </xf>
    <xf numFmtId="0" fontId="8" fillId="0" borderId="13" xfId="0" applyFont="1" applyBorder="1" applyAlignment="1">
      <alignment horizontal="left" vertical="center" wrapText="1" indent="1"/>
    </xf>
    <xf numFmtId="0" fontId="86" fillId="0" borderId="38" xfId="35" applyNumberFormat="1" applyFont="1" applyBorder="1" applyAlignment="1" applyProtection="1">
      <alignment horizontal="left" vertical="center" indent="1"/>
    </xf>
    <xf numFmtId="0" fontId="3" fillId="0" borderId="43" xfId="0" applyFont="1" applyBorder="1" applyAlignment="1">
      <alignment vertical="center"/>
    </xf>
    <xf numFmtId="0" fontId="8" fillId="0" borderId="20" xfId="0" applyFont="1" applyBorder="1" applyAlignment="1">
      <alignment horizontal="left" vertical="center" indent="1"/>
    </xf>
    <xf numFmtId="0" fontId="8" fillId="37" borderId="20" xfId="0" applyFont="1" applyFill="1" applyBorder="1" applyAlignment="1">
      <alignment horizontal="left" vertical="center" indent="1"/>
    </xf>
    <xf numFmtId="0" fontId="71" fillId="0" borderId="20" xfId="0" applyFont="1" applyBorder="1" applyAlignment="1">
      <alignment horizontal="left" vertical="center" indent="1"/>
    </xf>
    <xf numFmtId="0" fontId="8" fillId="0" borderId="35" xfId="0" applyFont="1" applyBorder="1" applyAlignment="1">
      <alignment horizontal="left" vertical="center" indent="1"/>
    </xf>
    <xf numFmtId="0" fontId="8" fillId="0" borderId="13" xfId="0" applyFont="1" applyBorder="1" applyAlignment="1">
      <alignment horizontal="left" vertical="center" indent="1"/>
    </xf>
    <xf numFmtId="0" fontId="2" fillId="0" borderId="13" xfId="0" applyFont="1" applyBorder="1" applyAlignment="1">
      <alignment horizontal="center" vertical="center" wrapText="1"/>
    </xf>
    <xf numFmtId="0" fontId="2" fillId="0" borderId="13" xfId="0" applyFont="1" applyBorder="1" applyAlignment="1">
      <alignment horizontal="left" vertical="center" wrapText="1" indent="1"/>
    </xf>
    <xf numFmtId="0" fontId="3" fillId="0" borderId="13" xfId="0" applyFont="1" applyBorder="1" applyAlignment="1">
      <alignment horizontal="left" vertical="center" wrapText="1" indent="1"/>
    </xf>
    <xf numFmtId="0" fontId="2" fillId="0" borderId="17" xfId="0" applyFont="1" applyBorder="1" applyAlignment="1">
      <alignment horizontal="left" vertical="center" wrapText="1" indent="1"/>
    </xf>
    <xf numFmtId="0" fontId="75" fillId="0" borderId="13" xfId="0" applyFont="1" applyBorder="1" applyAlignment="1">
      <alignment horizontal="left" vertical="center" wrapText="1" indent="1"/>
    </xf>
    <xf numFmtId="0" fontId="74" fillId="0" borderId="13" xfId="0" applyFont="1" applyBorder="1" applyAlignment="1">
      <alignment horizontal="left" vertical="center" wrapText="1" indent="1"/>
    </xf>
    <xf numFmtId="0" fontId="69" fillId="0" borderId="13" xfId="0" applyFont="1" applyBorder="1" applyAlignment="1">
      <alignment horizontal="left" vertical="center" wrapText="1" indent="1"/>
    </xf>
    <xf numFmtId="0" fontId="71" fillId="0" borderId="13" xfId="0" applyFont="1" applyBorder="1" applyAlignment="1">
      <alignment horizontal="left" vertical="center" wrapText="1" indent="1"/>
    </xf>
    <xf numFmtId="0" fontId="7"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90" applyFont="1"/>
    <xf numFmtId="0" fontId="74" fillId="0" borderId="0" xfId="0" applyFont="1" applyAlignment="1">
      <alignment vertical="center" wrapText="1"/>
    </xf>
    <xf numFmtId="0" fontId="2" fillId="0" borderId="0" xfId="0" applyFont="1" applyAlignment="1">
      <alignment vertical="center" wrapText="1"/>
    </xf>
    <xf numFmtId="0" fontId="2" fillId="0" borderId="20" xfId="0" applyFont="1" applyBorder="1" applyAlignment="1">
      <alignment horizontal="center" vertical="center" wrapText="1"/>
    </xf>
    <xf numFmtId="0" fontId="75" fillId="47" borderId="0" xfId="0" applyFont="1" applyFill="1" applyAlignment="1">
      <alignment vertical="center" wrapText="1"/>
    </xf>
    <xf numFmtId="0" fontId="7" fillId="0" borderId="13" xfId="0" applyFont="1" applyBorder="1" applyAlignment="1">
      <alignment horizontal="center" vertical="center" wrapText="1"/>
    </xf>
    <xf numFmtId="0" fontId="69" fillId="0" borderId="23" xfId="41" applyFont="1" applyBorder="1" applyAlignment="1">
      <alignment horizontal="center" vertical="center" wrapText="1"/>
    </xf>
    <xf numFmtId="0" fontId="69" fillId="0" borderId="25" xfId="41" applyFont="1" applyBorder="1" applyAlignment="1">
      <alignment horizontal="center" vertical="center"/>
    </xf>
    <xf numFmtId="0" fontId="69" fillId="0" borderId="25" xfId="41" applyFont="1" applyBorder="1" applyAlignment="1">
      <alignment horizontal="center" vertical="center" wrapText="1"/>
    </xf>
    <xf numFmtId="0" fontId="69" fillId="0" borderId="24" xfId="41" applyFont="1" applyBorder="1" applyAlignment="1">
      <alignment horizontal="center" vertical="center" wrapText="1"/>
    </xf>
    <xf numFmtId="0" fontId="69" fillId="0" borderId="15" xfId="41" applyFont="1" applyBorder="1" applyAlignment="1">
      <alignment vertical="center"/>
    </xf>
    <xf numFmtId="0" fontId="69" fillId="0" borderId="13" xfId="41" applyFont="1" applyBorder="1" applyAlignment="1">
      <alignment vertical="center"/>
    </xf>
    <xf numFmtId="0" fontId="69" fillId="0" borderId="13" xfId="41" applyFont="1" applyBorder="1" applyAlignment="1">
      <alignment horizontal="center" vertical="center"/>
    </xf>
    <xf numFmtId="0" fontId="69" fillId="0" borderId="14" xfId="41" applyFont="1" applyBorder="1" applyAlignment="1">
      <alignment horizontal="center" vertical="center"/>
    </xf>
    <xf numFmtId="0" fontId="69" fillId="0" borderId="79" xfId="41" applyFont="1" applyBorder="1" applyAlignment="1">
      <alignment horizontal="left" vertical="center" indent="1"/>
    </xf>
    <xf numFmtId="0" fontId="69" fillId="0" borderId="29" xfId="41" applyFont="1" applyBorder="1" applyAlignment="1">
      <alignment horizontal="left" vertical="center" indent="1"/>
    </xf>
    <xf numFmtId="0" fontId="69" fillId="0" borderId="17" xfId="41" applyFont="1" applyBorder="1" applyAlignment="1">
      <alignment horizontal="left" vertical="center" indent="1"/>
    </xf>
    <xf numFmtId="0" fontId="8" fillId="0" borderId="0" xfId="41" applyFont="1"/>
    <xf numFmtId="0" fontId="2" fillId="0" borderId="22" xfId="0" applyFont="1" applyBorder="1" applyAlignment="1">
      <alignment vertical="center" wrapText="1"/>
    </xf>
    <xf numFmtId="0" fontId="7" fillId="0" borderId="13" xfId="0" applyFont="1" applyBorder="1" applyAlignment="1">
      <alignment horizontal="left" vertical="center" wrapText="1"/>
    </xf>
    <xf numFmtId="0" fontId="7" fillId="0" borderId="17" xfId="0" applyFont="1" applyBorder="1" applyAlignment="1">
      <alignment horizontal="left" vertical="center" wrapText="1" indent="1"/>
    </xf>
    <xf numFmtId="0" fontId="31" fillId="0" borderId="0" xfId="0" applyFont="1"/>
    <xf numFmtId="0" fontId="2" fillId="0" borderId="13" xfId="0" applyFont="1" applyBorder="1" applyAlignment="1">
      <alignment horizontal="left" vertical="center" wrapText="1"/>
    </xf>
    <xf numFmtId="0" fontId="2" fillId="0" borderId="15" xfId="40" applyFont="1" applyBorder="1" applyAlignment="1">
      <alignment horizontal="center" vertical="center" wrapText="1"/>
    </xf>
    <xf numFmtId="0" fontId="2" fillId="0" borderId="13" xfId="40" applyFont="1" applyBorder="1" applyAlignment="1">
      <alignment horizontal="center" vertical="center" wrapText="1"/>
    </xf>
    <xf numFmtId="0" fontId="2" fillId="0" borderId="13" xfId="0" applyFont="1" applyBorder="1" applyAlignment="1">
      <alignment vertical="top" wrapText="1"/>
    </xf>
    <xf numFmtId="0" fontId="7" fillId="0" borderId="20" xfId="0" applyFont="1" applyBorder="1" applyAlignment="1">
      <alignment horizontal="center" vertical="center" wrapText="1"/>
    </xf>
    <xf numFmtId="0" fontId="95" fillId="0" borderId="13" xfId="0" applyFont="1" applyBorder="1" applyAlignment="1">
      <alignment horizontal="center" vertical="center" wrapText="1"/>
    </xf>
    <xf numFmtId="0" fontId="95" fillId="0" borderId="14" xfId="0" applyFont="1" applyBorder="1" applyAlignment="1">
      <alignment horizontal="center" vertical="center" wrapText="1"/>
    </xf>
    <xf numFmtId="0" fontId="2" fillId="0" borderId="13" xfId="0" applyFont="1" applyBorder="1" applyAlignment="1">
      <alignment vertical="center" wrapText="1"/>
    </xf>
    <xf numFmtId="0" fontId="76" fillId="0" borderId="13" xfId="0" applyFont="1" applyBorder="1" applyAlignment="1">
      <alignment vertical="center" wrapText="1"/>
    </xf>
    <xf numFmtId="0" fontId="8" fillId="0" borderId="13" xfId="0" applyFont="1" applyBorder="1" applyAlignment="1">
      <alignment vertical="center" wrapText="1"/>
    </xf>
    <xf numFmtId="0" fontId="7" fillId="0" borderId="17" xfId="0" applyFont="1" applyBorder="1" applyAlignment="1">
      <alignment vertical="center" wrapText="1"/>
    </xf>
    <xf numFmtId="0" fontId="102" fillId="0" borderId="0" xfId="0" applyFont="1" applyAlignment="1">
      <alignment horizontal="left" vertical="center"/>
    </xf>
    <xf numFmtId="0" fontId="79" fillId="0" borderId="0" xfId="0" applyFont="1" applyAlignment="1">
      <alignment vertical="center"/>
    </xf>
    <xf numFmtId="0" fontId="101" fillId="0" borderId="0" xfId="0" applyFont="1"/>
    <xf numFmtId="0" fontId="25" fillId="0" borderId="0" xfId="0" applyFont="1"/>
    <xf numFmtId="0" fontId="2" fillId="0" borderId="22" xfId="0" applyFont="1" applyBorder="1" applyAlignment="1">
      <alignment horizontal="center" vertical="center" wrapText="1"/>
    </xf>
    <xf numFmtId="0" fontId="2" fillId="0" borderId="29" xfId="0" applyFont="1" applyBorder="1" applyAlignment="1">
      <alignment horizontal="center" vertical="center" wrapText="1"/>
    </xf>
    <xf numFmtId="0" fontId="7" fillId="0" borderId="34" xfId="0" applyFont="1" applyBorder="1" applyAlignment="1">
      <alignment horizontal="center" vertical="center" wrapText="1"/>
    </xf>
    <xf numFmtId="0" fontId="71" fillId="0" borderId="13" xfId="43" applyFont="1" applyBorder="1" applyAlignment="1">
      <alignment horizontal="left" vertical="center" wrapText="1" indent="1"/>
    </xf>
    <xf numFmtId="0" fontId="69" fillId="0" borderId="13" xfId="43" applyFont="1" applyBorder="1" applyAlignment="1">
      <alignment horizontal="left" vertical="center" wrapText="1" indent="1"/>
    </xf>
    <xf numFmtId="0" fontId="7" fillId="0" borderId="13" xfId="43" applyFont="1" applyBorder="1" applyAlignment="1">
      <alignment horizontal="left" vertical="center" wrapText="1" indent="1"/>
    </xf>
    <xf numFmtId="0" fontId="3" fillId="0" borderId="19" xfId="43" applyFont="1" applyBorder="1" applyAlignment="1">
      <alignment horizontal="left" vertical="top" wrapText="1" indent="1"/>
    </xf>
    <xf numFmtId="0" fontId="7" fillId="0" borderId="19" xfId="43" applyFont="1" applyBorder="1" applyAlignment="1">
      <alignment horizontal="left" vertical="top" wrapText="1" indent="1"/>
    </xf>
    <xf numFmtId="0" fontId="74" fillId="0" borderId="17" xfId="43" applyFont="1" applyBorder="1" applyAlignment="1">
      <alignment horizontal="left" vertical="center" wrapText="1" indent="1"/>
    </xf>
    <xf numFmtId="0" fontId="71" fillId="0" borderId="17" xfId="43" applyFont="1" applyBorder="1" applyAlignment="1">
      <alignment horizontal="left" vertical="center" wrapText="1" indent="1"/>
    </xf>
    <xf numFmtId="0" fontId="7" fillId="0" borderId="19" xfId="0" applyFont="1" applyBorder="1" applyAlignment="1">
      <alignment horizontal="left" vertical="center" wrapText="1" indent="1"/>
    </xf>
    <xf numFmtId="0" fontId="3" fillId="0" borderId="13" xfId="43" applyFont="1" applyBorder="1" applyAlignment="1">
      <alignment horizontal="left" vertical="top" wrapText="1" indent="1"/>
    </xf>
    <xf numFmtId="0" fontId="4" fillId="0" borderId="0" xfId="0" applyFont="1" applyAlignment="1">
      <alignment horizontal="center" vertical="center" wrapText="1"/>
    </xf>
    <xf numFmtId="0" fontId="10" fillId="0" borderId="13" xfId="0" applyFont="1" applyBorder="1" applyAlignment="1">
      <alignment horizontal="left" vertical="center" wrapText="1" indent="1"/>
    </xf>
    <xf numFmtId="0" fontId="7" fillId="0" borderId="13" xfId="0" applyFont="1" applyBorder="1" applyAlignment="1">
      <alignment vertical="center" wrapText="1"/>
    </xf>
    <xf numFmtId="0" fontId="71" fillId="0" borderId="19" xfId="0" applyFont="1" applyBorder="1" applyAlignment="1">
      <alignment horizontal="left" vertical="center" wrapText="1" indent="1"/>
    </xf>
    <xf numFmtId="0" fontId="69" fillId="0" borderId="19" xfId="0" applyFont="1" applyBorder="1" applyAlignment="1">
      <alignment horizontal="left" vertical="center" wrapText="1" indent="1"/>
    </xf>
    <xf numFmtId="0" fontId="69" fillId="0" borderId="17" xfId="0" applyFont="1" applyBorder="1" applyAlignment="1">
      <alignment horizontal="left" vertical="center" wrapText="1" indent="1"/>
    </xf>
    <xf numFmtId="0" fontId="8" fillId="0" borderId="29" xfId="40" applyFont="1" applyBorder="1" applyAlignment="1">
      <alignment horizontal="center" vertical="center" wrapText="1"/>
    </xf>
    <xf numFmtId="0" fontId="8" fillId="0" borderId="34" xfId="40" applyFont="1" applyBorder="1" applyAlignment="1">
      <alignment horizontal="center" vertical="center" wrapText="1"/>
    </xf>
    <xf numFmtId="0" fontId="7" fillId="0" borderId="13" xfId="40" applyFont="1" applyBorder="1" applyAlignment="1">
      <alignment horizontal="center" vertical="center" wrapText="1"/>
    </xf>
    <xf numFmtId="0" fontId="7" fillId="0" borderId="14" xfId="40" applyFont="1" applyBorder="1" applyAlignment="1">
      <alignment horizontal="center" vertical="center" wrapText="1"/>
    </xf>
    <xf numFmtId="0" fontId="7" fillId="0" borderId="13" xfId="40" applyFont="1" applyBorder="1" applyAlignment="1">
      <alignment horizontal="left" vertical="center" wrapText="1" indent="1"/>
    </xf>
    <xf numFmtId="0" fontId="7" fillId="0" borderId="17" xfId="40" applyFont="1" applyBorder="1" applyAlignment="1">
      <alignment horizontal="left" vertical="center" wrapText="1" indent="1"/>
    </xf>
    <xf numFmtId="0" fontId="7" fillId="0" borderId="0" xfId="45" applyFont="1" applyAlignment="1">
      <alignment vertical="center" wrapText="1"/>
    </xf>
    <xf numFmtId="0" fontId="69" fillId="0" borderId="13" xfId="45" applyFont="1" applyBorder="1" applyAlignment="1">
      <alignment horizontal="center" vertical="center" wrapText="1"/>
    </xf>
    <xf numFmtId="0" fontId="7" fillId="0" borderId="13" xfId="45" applyFont="1" applyBorder="1" applyAlignment="1">
      <alignment horizontal="center" vertical="center" wrapText="1"/>
    </xf>
    <xf numFmtId="0" fontId="7" fillId="0" borderId="14" xfId="45" applyFont="1" applyBorder="1" applyAlignment="1">
      <alignment horizontal="center" vertical="center" wrapText="1"/>
    </xf>
    <xf numFmtId="0" fontId="7" fillId="0" borderId="0" xfId="45" applyFont="1" applyAlignment="1">
      <alignment horizontal="center" vertical="center" wrapText="1"/>
    </xf>
    <xf numFmtId="0" fontId="7" fillId="0" borderId="15" xfId="45" applyFont="1" applyBorder="1" applyAlignment="1">
      <alignment vertical="center" wrapText="1"/>
    </xf>
    <xf numFmtId="0" fontId="7" fillId="37" borderId="31" xfId="44" applyFont="1" applyFill="1" applyBorder="1" applyAlignment="1">
      <alignment horizontal="center" vertical="center" wrapText="1"/>
    </xf>
    <xf numFmtId="0" fontId="7" fillId="37" borderId="53" xfId="44" applyFont="1" applyFill="1" applyBorder="1" applyAlignment="1">
      <alignment horizontal="center" vertical="center" wrapText="1"/>
    </xf>
    <xf numFmtId="0" fontId="7" fillId="37" borderId="64" xfId="44" applyFont="1" applyFill="1" applyBorder="1" applyAlignment="1">
      <alignment horizontal="center" vertical="center" wrapText="1"/>
    </xf>
    <xf numFmtId="0" fontId="7" fillId="0" borderId="0" xfId="44" applyFont="1" applyAlignment="1">
      <alignment horizontal="center" vertical="center" wrapText="1"/>
    </xf>
    <xf numFmtId="0" fontId="7" fillId="0" borderId="22" xfId="44" applyFont="1" applyBorder="1" applyAlignment="1">
      <alignment horizontal="center" vertical="center" wrapText="1"/>
    </xf>
    <xf numFmtId="0" fontId="7" fillId="37" borderId="29" xfId="44" applyFont="1" applyFill="1" applyBorder="1" applyAlignment="1">
      <alignment horizontal="center" vertical="center" wrapText="1"/>
    </xf>
    <xf numFmtId="0" fontId="7" fillId="37" borderId="37" xfId="44" applyFont="1" applyFill="1" applyBorder="1" applyAlignment="1">
      <alignment horizontal="center" vertical="center" wrapText="1"/>
    </xf>
    <xf numFmtId="0" fontId="7" fillId="37" borderId="42" xfId="44" applyFont="1" applyFill="1" applyBorder="1" applyAlignment="1">
      <alignment horizontal="center" vertical="center" wrapText="1"/>
    </xf>
    <xf numFmtId="0" fontId="25" fillId="0" borderId="29" xfId="42" applyFont="1" applyBorder="1"/>
    <xf numFmtId="0" fontId="25" fillId="0" borderId="13" xfId="42" applyFont="1" applyBorder="1"/>
    <xf numFmtId="0" fontId="25" fillId="0" borderId="13" xfId="42" applyFont="1" applyBorder="1" applyAlignment="1">
      <alignment vertical="center"/>
    </xf>
    <xf numFmtId="0" fontId="89" fillId="0" borderId="13" xfId="42" applyFont="1" applyBorder="1"/>
    <xf numFmtId="0" fontId="8" fillId="0" borderId="22" xfId="42" applyFont="1" applyBorder="1" applyAlignment="1">
      <alignment horizontal="left" indent="1"/>
    </xf>
    <xf numFmtId="0" fontId="8" fillId="0" borderId="29" xfId="42" applyFont="1" applyBorder="1"/>
    <xf numFmtId="0" fontId="8" fillId="0" borderId="15" xfId="42" applyFont="1" applyBorder="1" applyAlignment="1">
      <alignment horizontal="left" indent="1"/>
    </xf>
    <xf numFmtId="0" fontId="8" fillId="0" borderId="13" xfId="42" applyFont="1" applyBorder="1"/>
    <xf numFmtId="0" fontId="8" fillId="0" borderId="21" xfId="42" applyFont="1" applyBorder="1" applyAlignment="1">
      <alignment horizontal="left" indent="1"/>
    </xf>
    <xf numFmtId="0" fontId="8" fillId="0" borderId="19" xfId="42" applyFont="1" applyBorder="1"/>
    <xf numFmtId="0" fontId="25" fillId="0" borderId="22" xfId="42" applyFont="1" applyBorder="1" applyAlignment="1">
      <alignment horizontal="left" indent="1"/>
    </xf>
    <xf numFmtId="0" fontId="25" fillId="0" borderId="15" xfId="42" applyFont="1" applyBorder="1" applyAlignment="1">
      <alignment horizontal="left" indent="1"/>
    </xf>
    <xf numFmtId="0" fontId="1" fillId="0" borderId="0" xfId="0" applyFont="1" applyAlignment="1">
      <alignment vertical="center"/>
    </xf>
    <xf numFmtId="0" fontId="10" fillId="0" borderId="0" xfId="0" applyFont="1" applyAlignment="1">
      <alignment horizontal="left" wrapText="1" indent="1"/>
    </xf>
    <xf numFmtId="0" fontId="72" fillId="0" borderId="0" xfId="40" applyFont="1"/>
    <xf numFmtId="3" fontId="7" fillId="35" borderId="28" xfId="0" applyNumberFormat="1" applyFont="1" applyFill="1" applyBorder="1" applyAlignment="1">
      <alignment horizontal="right" vertical="center" wrapText="1" indent="1"/>
    </xf>
    <xf numFmtId="0" fontId="3" fillId="0" borderId="21" xfId="0" applyFont="1" applyBorder="1" applyAlignment="1">
      <alignment horizontal="center" vertical="center" wrapText="1"/>
    </xf>
    <xf numFmtId="3" fontId="7" fillId="35" borderId="35" xfId="0" applyNumberFormat="1" applyFont="1" applyFill="1" applyBorder="1" applyAlignment="1">
      <alignment horizontal="right" vertical="center" wrapText="1" indent="1"/>
    </xf>
    <xf numFmtId="0" fontId="7" fillId="37" borderId="14" xfId="0" applyFont="1" applyFill="1" applyBorder="1" applyAlignment="1">
      <alignment horizontal="center" vertical="center" wrapText="1"/>
    </xf>
    <xf numFmtId="0" fontId="7" fillId="37" borderId="37" xfId="0" applyFont="1" applyFill="1" applyBorder="1" applyAlignment="1">
      <alignment horizontal="center" vertical="center" wrapText="1"/>
    </xf>
    <xf numFmtId="3" fontId="7" fillId="24" borderId="28" xfId="0" applyNumberFormat="1" applyFont="1" applyFill="1" applyBorder="1" applyAlignment="1">
      <alignment horizontal="center" vertical="center" wrapText="1"/>
    </xf>
    <xf numFmtId="3" fontId="7" fillId="35" borderId="13" xfId="0" applyNumberFormat="1" applyFont="1" applyFill="1" applyBorder="1" applyAlignment="1">
      <alignment horizontal="right" vertical="center" wrapText="1" indent="1"/>
    </xf>
    <xf numFmtId="0" fontId="8" fillId="37" borderId="20" xfId="0" applyFont="1" applyFill="1" applyBorder="1" applyAlignment="1">
      <alignment horizontal="left" vertical="center" wrapText="1" indent="1"/>
    </xf>
    <xf numFmtId="3" fontId="7" fillId="35" borderId="13" xfId="0" applyNumberFormat="1" applyFont="1" applyFill="1" applyBorder="1" applyAlignment="1">
      <alignment horizontal="center" vertical="center" wrapText="1"/>
    </xf>
    <xf numFmtId="0" fontId="71" fillId="52" borderId="13" xfId="0" applyFont="1" applyFill="1" applyBorder="1" applyAlignment="1">
      <alignment vertical="center" wrapText="1"/>
    </xf>
    <xf numFmtId="0" fontId="35" fillId="0" borderId="13" xfId="35" applyNumberFormat="1" applyFont="1" applyBorder="1" applyAlignment="1" applyProtection="1">
      <alignment horizontal="center"/>
    </xf>
    <xf numFmtId="0" fontId="104" fillId="0" borderId="13" xfId="35" applyNumberFormat="1" applyFont="1" applyBorder="1" applyAlignment="1" applyProtection="1">
      <alignment horizontal="center"/>
    </xf>
    <xf numFmtId="0" fontId="13" fillId="0" borderId="13" xfId="0" applyFont="1" applyBorder="1" applyAlignment="1">
      <alignment horizontal="center"/>
    </xf>
    <xf numFmtId="0" fontId="8" fillId="0" borderId="16" xfId="35" applyNumberFormat="1" applyFont="1" applyBorder="1" applyAlignment="1" applyProtection="1">
      <alignment horizontal="left" vertical="center" indent="1"/>
    </xf>
    <xf numFmtId="0" fontId="8" fillId="0" borderId="28" xfId="0" applyFont="1" applyBorder="1" applyAlignment="1">
      <alignment horizontal="left" vertical="center" wrapText="1" indent="1"/>
    </xf>
    <xf numFmtId="0" fontId="86" fillId="0" borderId="18" xfId="35" applyNumberFormat="1" applyFont="1" applyBorder="1" applyAlignment="1" applyProtection="1">
      <alignment horizontal="left" vertical="center" indent="1"/>
    </xf>
    <xf numFmtId="0" fontId="71" fillId="37" borderId="56" xfId="0" applyFont="1" applyFill="1" applyBorder="1" applyAlignment="1">
      <alignment horizontal="left" vertical="center" wrapText="1" indent="1"/>
    </xf>
    <xf numFmtId="0" fontId="71" fillId="0" borderId="56" xfId="0" applyFont="1" applyBorder="1" applyAlignment="1">
      <alignment horizontal="left" vertical="center" wrapText="1" indent="1"/>
    </xf>
    <xf numFmtId="0" fontId="71" fillId="0" borderId="22" xfId="0" applyFont="1" applyBorder="1" applyAlignment="1">
      <alignment horizontal="center" vertical="center" wrapText="1"/>
    </xf>
    <xf numFmtId="0" fontId="71" fillId="0" borderId="15" xfId="0" applyFont="1" applyBorder="1" applyAlignment="1">
      <alignment horizontal="center" vertical="center" wrapText="1"/>
    </xf>
    <xf numFmtId="0" fontId="71" fillId="48" borderId="15" xfId="0" applyFont="1" applyFill="1" applyBorder="1" applyAlignment="1">
      <alignment horizontal="center" vertical="center" wrapText="1"/>
    </xf>
    <xf numFmtId="0" fontId="71" fillId="0" borderId="21" xfId="0" applyFont="1" applyBorder="1" applyAlignment="1">
      <alignment horizontal="center" vertical="center" wrapText="1"/>
    </xf>
    <xf numFmtId="0" fontId="25" fillId="0" borderId="20" xfId="91" applyFont="1" applyBorder="1" applyAlignment="1">
      <alignment vertical="center"/>
    </xf>
    <xf numFmtId="0" fontId="25" fillId="0" borderId="52" xfId="91" applyFont="1" applyBorder="1" applyAlignment="1">
      <alignment vertical="center"/>
    </xf>
    <xf numFmtId="49" fontId="82" fillId="0" borderId="52" xfId="91" applyNumberFormat="1" applyFont="1" applyBorder="1"/>
    <xf numFmtId="0" fontId="25" fillId="0" borderId="27" xfId="91" applyFont="1" applyBorder="1"/>
    <xf numFmtId="49" fontId="3" fillId="0" borderId="13" xfId="0" applyNumberFormat="1" applyFont="1" applyBorder="1" applyAlignment="1" applyProtection="1">
      <alignment horizontal="left" vertical="top" wrapText="1" indent="1"/>
      <protection locked="0"/>
    </xf>
    <xf numFmtId="0" fontId="3" fillId="0" borderId="0" xfId="91" applyFont="1" applyAlignment="1">
      <alignment vertical="center" wrapText="1"/>
    </xf>
    <xf numFmtId="0" fontId="3" fillId="0" borderId="15" xfId="91" applyFont="1" applyBorder="1" applyAlignment="1">
      <alignment horizontal="center" vertical="center" wrapText="1"/>
    </xf>
    <xf numFmtId="3" fontId="7" fillId="35" borderId="13" xfId="91" applyNumberFormat="1" applyFont="1" applyFill="1" applyBorder="1" applyAlignment="1">
      <alignment horizontal="right" vertical="center" wrapText="1" indent="1"/>
    </xf>
    <xf numFmtId="3" fontId="7" fillId="24" borderId="13" xfId="91" applyNumberFormat="1" applyFont="1" applyFill="1" applyBorder="1" applyAlignment="1">
      <alignment horizontal="right" vertical="center" wrapText="1" indent="1"/>
    </xf>
    <xf numFmtId="49" fontId="3" fillId="0" borderId="0" xfId="91" applyNumberFormat="1" applyFont="1" applyAlignment="1">
      <alignment vertical="center" wrapText="1"/>
    </xf>
    <xf numFmtId="0" fontId="7" fillId="0" borderId="0" xfId="91" applyFont="1" applyAlignment="1">
      <alignment horizontal="left" vertical="center" wrapText="1"/>
    </xf>
    <xf numFmtId="0" fontId="25" fillId="0" borderId="13" xfId="91" applyFont="1" applyBorder="1" applyAlignment="1">
      <alignment vertical="center"/>
    </xf>
    <xf numFmtId="0" fontId="7" fillId="0" borderId="13" xfId="91" applyFont="1" applyBorder="1" applyAlignment="1">
      <alignment horizontal="left" vertical="center"/>
    </xf>
    <xf numFmtId="0" fontId="1" fillId="0" borderId="0" xfId="91"/>
    <xf numFmtId="0" fontId="3" fillId="0" borderId="16" xfId="91" applyFont="1" applyBorder="1" applyAlignment="1">
      <alignment horizontal="center" vertical="center" wrapText="1"/>
    </xf>
    <xf numFmtId="0" fontId="75" fillId="0" borderId="13" xfId="0" quotePrefix="1" applyFont="1" applyBorder="1" applyAlignment="1">
      <alignment horizontal="left" vertical="center" wrapText="1" indent="1"/>
    </xf>
    <xf numFmtId="0" fontId="35" fillId="37" borderId="13" xfId="35" applyNumberFormat="1" applyFont="1" applyFill="1" applyBorder="1" applyAlignment="1" applyProtection="1">
      <alignment horizontal="center"/>
    </xf>
    <xf numFmtId="0" fontId="8" fillId="37" borderId="13" xfId="0" applyFont="1" applyFill="1" applyBorder="1" applyAlignment="1">
      <alignment horizontal="left" vertical="center" indent="1"/>
    </xf>
    <xf numFmtId="0" fontId="8" fillId="37" borderId="13" xfId="0" applyFont="1" applyFill="1" applyBorder="1" applyAlignment="1">
      <alignment horizontal="left" vertical="center" wrapText="1" indent="1"/>
    </xf>
    <xf numFmtId="0" fontId="75" fillId="0" borderId="15" xfId="0" applyFont="1" applyBorder="1" applyAlignment="1">
      <alignment horizontal="center" vertical="center" wrapText="1"/>
    </xf>
    <xf numFmtId="0" fontId="75" fillId="0" borderId="16" xfId="0" applyFont="1" applyBorder="1" applyAlignment="1">
      <alignment horizontal="center" vertical="center" wrapText="1"/>
    </xf>
    <xf numFmtId="0" fontId="74" fillId="0" borderId="13" xfId="0" applyFont="1" applyBorder="1" applyAlignment="1">
      <alignment horizontal="center" vertical="center" wrapText="1"/>
    </xf>
    <xf numFmtId="0" fontId="74" fillId="0" borderId="23" xfId="0" applyFont="1" applyBorder="1" applyAlignment="1">
      <alignment horizontal="center" vertical="center" wrapText="1"/>
    </xf>
    <xf numFmtId="0" fontId="74" fillId="0" borderId="60" xfId="0" applyFont="1" applyBorder="1" applyAlignment="1">
      <alignment horizontal="center" vertical="center" wrapText="1"/>
    </xf>
    <xf numFmtId="0" fontId="74" fillId="0" borderId="42" xfId="0" applyFont="1" applyBorder="1" applyAlignment="1">
      <alignment horizontal="center" vertical="center" wrapText="1"/>
    </xf>
    <xf numFmtId="0" fontId="75" fillId="32" borderId="15" xfId="0" applyFont="1" applyFill="1" applyBorder="1" applyAlignment="1">
      <alignment vertical="center" wrapText="1"/>
    </xf>
    <xf numFmtId="0" fontId="75" fillId="0" borderId="20" xfId="0" applyFont="1" applyBorder="1" applyAlignment="1">
      <alignment horizontal="left" vertical="center" wrapText="1" indent="1"/>
    </xf>
    <xf numFmtId="0" fontId="75" fillId="0" borderId="43" xfId="0" applyFont="1" applyBorder="1" applyAlignment="1">
      <alignment horizontal="left" vertical="center" wrapText="1" indent="1"/>
    </xf>
    <xf numFmtId="0" fontId="107" fillId="0" borderId="0" xfId="0" applyFont="1" applyAlignment="1">
      <alignment vertical="center" wrapText="1"/>
    </xf>
    <xf numFmtId="0" fontId="74" fillId="0" borderId="0" xfId="0" applyFont="1" applyAlignment="1">
      <alignment horizontal="center" vertical="center" wrapText="1"/>
    </xf>
    <xf numFmtId="0" fontId="75" fillId="0" borderId="0" xfId="0" applyFont="1"/>
    <xf numFmtId="0" fontId="75" fillId="32" borderId="33" xfId="0" applyFont="1" applyFill="1" applyBorder="1" applyAlignment="1">
      <alignment vertical="center" wrapText="1"/>
    </xf>
    <xf numFmtId="0" fontId="75" fillId="32" borderId="16" xfId="0" applyFont="1" applyFill="1" applyBorder="1" applyAlignment="1">
      <alignment vertical="center" wrapText="1"/>
    </xf>
    <xf numFmtId="0" fontId="71" fillId="0" borderId="0" xfId="0" applyFont="1"/>
    <xf numFmtId="0" fontId="69" fillId="0" borderId="15" xfId="0" applyFont="1" applyBorder="1" applyAlignment="1">
      <alignment horizontal="center" vertical="center" wrapText="1"/>
    </xf>
    <xf numFmtId="0" fontId="69" fillId="0" borderId="13" xfId="0" applyFont="1" applyBorder="1" applyAlignment="1">
      <alignment horizontal="center" vertical="center" wrapText="1"/>
    </xf>
    <xf numFmtId="0" fontId="69" fillId="0" borderId="14" xfId="0" applyFont="1" applyBorder="1" applyAlignment="1">
      <alignment horizontal="center" vertical="center" wrapText="1"/>
    </xf>
    <xf numFmtId="0" fontId="71" fillId="0" borderId="0" xfId="0" applyFont="1" applyAlignment="1">
      <alignment horizontal="center"/>
    </xf>
    <xf numFmtId="3" fontId="69" fillId="24" borderId="13" xfId="0" applyNumberFormat="1" applyFont="1" applyFill="1" applyBorder="1" applyAlignment="1">
      <alignment horizontal="right" vertical="center" wrapText="1" indent="1"/>
    </xf>
    <xf numFmtId="3" fontId="69" fillId="24" borderId="13" xfId="0" applyNumberFormat="1" applyFont="1" applyFill="1" applyBorder="1" applyAlignment="1">
      <alignment horizontal="right" vertical="center" indent="1"/>
    </xf>
    <xf numFmtId="3" fontId="69" fillId="24" borderId="14" xfId="0" applyNumberFormat="1" applyFont="1" applyFill="1" applyBorder="1" applyAlignment="1">
      <alignment horizontal="right" vertical="center" indent="1"/>
    </xf>
    <xf numFmtId="3" fontId="71" fillId="35" borderId="13" xfId="0" applyNumberFormat="1" applyFont="1" applyFill="1" applyBorder="1" applyAlignment="1">
      <alignment vertical="center" wrapText="1"/>
    </xf>
    <xf numFmtId="0" fontId="69" fillId="0" borderId="0" xfId="90" applyFont="1"/>
    <xf numFmtId="3" fontId="71" fillId="35" borderId="13" xfId="0" applyNumberFormat="1" applyFont="1" applyFill="1" applyBorder="1" applyAlignment="1">
      <alignment vertical="center"/>
    </xf>
    <xf numFmtId="0" fontId="69" fillId="0" borderId="0" xfId="0" applyFont="1" applyAlignment="1">
      <alignment horizontal="left" vertical="center" wrapText="1"/>
    </xf>
    <xf numFmtId="0" fontId="108" fillId="0" borderId="0" xfId="0" applyFont="1"/>
    <xf numFmtId="0" fontId="69" fillId="0" borderId="0" xfId="0" applyFont="1"/>
    <xf numFmtId="3" fontId="69" fillId="24" borderId="13" xfId="0" applyNumberFormat="1" applyFont="1" applyFill="1" applyBorder="1" applyAlignment="1">
      <alignment vertical="center" wrapText="1"/>
    </xf>
    <xf numFmtId="3" fontId="71" fillId="35" borderId="13" xfId="0" applyNumberFormat="1" applyFont="1" applyFill="1" applyBorder="1" applyAlignment="1">
      <alignment horizontal="center" vertical="center" wrapText="1"/>
    </xf>
    <xf numFmtId="0" fontId="108" fillId="0" borderId="0" xfId="0" applyFont="1" applyAlignment="1">
      <alignment horizontal="left" vertical="center"/>
    </xf>
    <xf numFmtId="0" fontId="71" fillId="0" borderId="0" xfId="0" applyFont="1" applyAlignment="1">
      <alignment horizontal="justify"/>
    </xf>
    <xf numFmtId="0" fontId="71" fillId="0" borderId="0" xfId="0" applyFont="1" applyAlignment="1">
      <alignment horizontal="center" vertical="center"/>
    </xf>
    <xf numFmtId="166" fontId="71" fillId="38" borderId="0" xfId="0" applyNumberFormat="1" applyFont="1" applyFill="1" applyAlignment="1">
      <alignment horizontal="right" vertical="center" indent="1"/>
    </xf>
    <xf numFmtId="4" fontId="71" fillId="0" borderId="0" xfId="0" applyNumberFormat="1" applyFont="1" applyAlignment="1">
      <alignment horizontal="right" vertical="center" indent="1"/>
    </xf>
    <xf numFmtId="0" fontId="71" fillId="38" borderId="0" xfId="0" applyFont="1" applyFill="1"/>
    <xf numFmtId="0" fontId="74" fillId="0" borderId="15" xfId="0" applyFont="1" applyBorder="1" applyAlignment="1">
      <alignment horizontal="center" vertical="center" wrapText="1"/>
    </xf>
    <xf numFmtId="0" fontId="74" fillId="0" borderId="38" xfId="0" applyFont="1" applyBorder="1" applyAlignment="1">
      <alignment horizontal="center" vertical="center" wrapText="1"/>
    </xf>
    <xf numFmtId="0" fontId="75" fillId="0" borderId="15" xfId="0" applyFont="1" applyBorder="1" applyAlignment="1">
      <alignment horizontal="center" vertical="center"/>
    </xf>
    <xf numFmtId="3" fontId="75" fillId="35" borderId="38" xfId="0" applyNumberFormat="1" applyFont="1" applyFill="1" applyBorder="1" applyAlignment="1">
      <alignment horizontal="right" vertical="center" wrapText="1" indent="1"/>
    </xf>
    <xf numFmtId="3" fontId="74" fillId="24" borderId="38" xfId="0" applyNumberFormat="1" applyFont="1" applyFill="1" applyBorder="1" applyAlignment="1">
      <alignment horizontal="right" vertical="center" wrapText="1" indent="1"/>
    </xf>
    <xf numFmtId="0" fontId="74" fillId="0" borderId="17" xfId="0" applyFont="1" applyBorder="1" applyAlignment="1">
      <alignment horizontal="left" vertical="center" wrapText="1" indent="1"/>
    </xf>
    <xf numFmtId="3" fontId="74" fillId="35" borderId="39" xfId="0" applyNumberFormat="1" applyFont="1" applyFill="1" applyBorder="1" applyAlignment="1">
      <alignment horizontal="right" vertical="center" wrapText="1" indent="1"/>
    </xf>
    <xf numFmtId="0" fontId="89" fillId="0" borderId="0" xfId="90" applyFont="1"/>
    <xf numFmtId="0" fontId="95" fillId="0" borderId="0" xfId="90" applyFont="1"/>
    <xf numFmtId="0" fontId="69" fillId="0" borderId="13" xfId="90" applyFont="1" applyBorder="1" applyAlignment="1">
      <alignment horizontal="center" vertical="center" wrapText="1"/>
    </xf>
    <xf numFmtId="0" fontId="69" fillId="0" borderId="14" xfId="90" applyFont="1" applyBorder="1" applyAlignment="1">
      <alignment horizontal="center" vertical="center" wrapText="1"/>
    </xf>
    <xf numFmtId="3" fontId="69" fillId="24" borderId="13" xfId="90" applyNumberFormat="1" applyFont="1" applyFill="1" applyBorder="1" applyAlignment="1">
      <alignment horizontal="right" vertical="center" wrapText="1" indent="1"/>
    </xf>
    <xf numFmtId="3" fontId="69" fillId="24" borderId="14" xfId="90" applyNumberFormat="1" applyFont="1" applyFill="1" applyBorder="1" applyAlignment="1">
      <alignment horizontal="right" vertical="center" wrapText="1" indent="1"/>
    </xf>
    <xf numFmtId="3" fontId="71" fillId="35" borderId="13" xfId="90" applyNumberFormat="1" applyFont="1" applyFill="1" applyBorder="1" applyAlignment="1">
      <alignment horizontal="right" vertical="center" wrapText="1" indent="1"/>
    </xf>
    <xf numFmtId="3" fontId="71" fillId="24" borderId="13" xfId="90" applyNumberFormat="1" applyFont="1" applyFill="1" applyBorder="1" applyAlignment="1">
      <alignment horizontal="right" vertical="center" wrapText="1" indent="1"/>
    </xf>
    <xf numFmtId="3" fontId="71" fillId="24" borderId="14" xfId="90" applyNumberFormat="1" applyFont="1" applyFill="1" applyBorder="1" applyAlignment="1">
      <alignment horizontal="right" vertical="center" wrapText="1" indent="1"/>
    </xf>
    <xf numFmtId="3" fontId="69" fillId="0" borderId="13" xfId="90" applyNumberFormat="1" applyFont="1" applyBorder="1" applyAlignment="1">
      <alignment horizontal="center" vertical="center" wrapText="1"/>
    </xf>
    <xf numFmtId="3" fontId="71" fillId="0" borderId="13" xfId="90" applyNumberFormat="1" applyFont="1" applyBorder="1" applyAlignment="1">
      <alignment horizontal="right" vertical="center" wrapText="1" indent="1"/>
    </xf>
    <xf numFmtId="3" fontId="71" fillId="0" borderId="14" xfId="90" applyNumberFormat="1" applyFont="1" applyBorder="1" applyAlignment="1">
      <alignment horizontal="right" vertical="center" wrapText="1" indent="1"/>
    </xf>
    <xf numFmtId="3" fontId="69" fillId="35" borderId="13" xfId="90" applyNumberFormat="1" applyFont="1" applyFill="1" applyBorder="1" applyAlignment="1">
      <alignment horizontal="right" vertical="center" wrapText="1" indent="1"/>
    </xf>
    <xf numFmtId="3" fontId="71" fillId="35" borderId="13" xfId="90" applyNumberFormat="1" applyFont="1" applyFill="1" applyBorder="1" applyAlignment="1">
      <alignment horizontal="right" vertical="center" wrapText="1"/>
    </xf>
    <xf numFmtId="0" fontId="89" fillId="0" borderId="0" xfId="90" applyFont="1" applyAlignment="1">
      <alignment vertical="center"/>
    </xf>
    <xf numFmtId="3" fontId="69" fillId="24" borderId="17" xfId="90" applyNumberFormat="1" applyFont="1" applyFill="1" applyBorder="1" applyAlignment="1">
      <alignment horizontal="right" vertical="center" wrapText="1" indent="1"/>
    </xf>
    <xf numFmtId="3" fontId="69" fillId="24" borderId="18" xfId="90" applyNumberFormat="1" applyFont="1" applyFill="1" applyBorder="1" applyAlignment="1">
      <alignment horizontal="right" vertical="center" wrapText="1" indent="1"/>
    </xf>
    <xf numFmtId="0" fontId="71" fillId="0" borderId="0" xfId="90" applyFont="1"/>
    <xf numFmtId="166" fontId="71" fillId="38" borderId="0" xfId="90" applyNumberFormat="1" applyFont="1" applyFill="1"/>
    <xf numFmtId="166" fontId="71" fillId="0" borderId="0" xfId="90" applyNumberFormat="1" applyFont="1"/>
    <xf numFmtId="0" fontId="89" fillId="38" borderId="0" xfId="90" applyFont="1" applyFill="1"/>
    <xf numFmtId="0" fontId="74" fillId="0" borderId="57" xfId="0" applyFont="1" applyBorder="1" applyAlignment="1">
      <alignment horizontal="center" vertical="center" wrapText="1"/>
    </xf>
    <xf numFmtId="3" fontId="74" fillId="24" borderId="20" xfId="0" applyNumberFormat="1" applyFont="1" applyFill="1" applyBorder="1" applyAlignment="1">
      <alignment horizontal="right" vertical="center" wrapText="1" indent="1"/>
    </xf>
    <xf numFmtId="3" fontId="74" fillId="24" borderId="62" xfId="0" applyNumberFormat="1" applyFont="1" applyFill="1" applyBorder="1" applyAlignment="1">
      <alignment horizontal="right" vertical="center" wrapText="1" indent="1"/>
    </xf>
    <xf numFmtId="168" fontId="75" fillId="35" borderId="13" xfId="27" applyNumberFormat="1" applyFont="1" applyFill="1" applyBorder="1" applyAlignment="1">
      <alignment horizontal="right" vertical="center" wrapText="1" indent="1"/>
    </xf>
    <xf numFmtId="168" fontId="75" fillId="37" borderId="13" xfId="27" applyNumberFormat="1" applyFont="1" applyFill="1" applyBorder="1" applyAlignment="1">
      <alignment horizontal="right" vertical="center" wrapText="1" indent="1"/>
    </xf>
    <xf numFmtId="3" fontId="74" fillId="37" borderId="13" xfId="0" applyNumberFormat="1" applyFont="1" applyFill="1" applyBorder="1" applyAlignment="1">
      <alignment horizontal="right" vertical="center" wrapText="1" indent="1"/>
    </xf>
    <xf numFmtId="3" fontId="74" fillId="37" borderId="20" xfId="0" applyNumberFormat="1" applyFont="1" applyFill="1" applyBorder="1" applyAlignment="1">
      <alignment horizontal="right" vertical="center" wrapText="1" indent="1"/>
    </xf>
    <xf numFmtId="167" fontId="75" fillId="35" borderId="13" xfId="27" applyNumberFormat="1" applyFont="1" applyFill="1" applyBorder="1" applyAlignment="1">
      <alignment horizontal="right" vertical="center" wrapText="1" indent="1"/>
    </xf>
    <xf numFmtId="3" fontId="74" fillId="24" borderId="17" xfId="0" applyNumberFormat="1" applyFont="1" applyFill="1" applyBorder="1" applyAlignment="1">
      <alignment horizontal="right" vertical="center" wrapText="1" indent="1"/>
    </xf>
    <xf numFmtId="3" fontId="74" fillId="24" borderId="28" xfId="0" applyNumberFormat="1" applyFont="1" applyFill="1" applyBorder="1" applyAlignment="1">
      <alignment horizontal="right" vertical="center" wrapText="1" indent="1"/>
    </xf>
    <xf numFmtId="3" fontId="74" fillId="24" borderId="77" xfId="0" applyNumberFormat="1" applyFont="1" applyFill="1" applyBorder="1" applyAlignment="1">
      <alignment horizontal="right" vertical="center" wrapText="1" indent="1"/>
    </xf>
    <xf numFmtId="0" fontId="91" fillId="48" borderId="42" xfId="0" applyFont="1" applyFill="1" applyBorder="1" applyAlignment="1">
      <alignment horizontal="center" vertical="center" wrapText="1"/>
    </xf>
    <xf numFmtId="0" fontId="91" fillId="48" borderId="57" xfId="0" applyFont="1" applyFill="1" applyBorder="1" applyAlignment="1">
      <alignment horizontal="center" vertical="center" wrapText="1"/>
    </xf>
    <xf numFmtId="3" fontId="91" fillId="48" borderId="43" xfId="0" applyNumberFormat="1" applyFont="1" applyFill="1" applyBorder="1" applyAlignment="1">
      <alignment horizontal="right" vertical="center" wrapText="1" indent="1"/>
    </xf>
    <xf numFmtId="3" fontId="91" fillId="48" borderId="56" xfId="0" applyNumberFormat="1" applyFont="1" applyFill="1" applyBorder="1" applyAlignment="1">
      <alignment horizontal="right" vertical="center" wrapText="1" indent="1"/>
    </xf>
    <xf numFmtId="0" fontId="74" fillId="0" borderId="15" xfId="40" applyFont="1" applyBorder="1" applyAlignment="1">
      <alignment horizontal="center" vertical="center" wrapText="1"/>
    </xf>
    <xf numFmtId="49" fontId="74" fillId="0" borderId="13" xfId="40" applyNumberFormat="1" applyFont="1" applyBorder="1" applyAlignment="1">
      <alignment horizontal="center" vertical="center" wrapText="1"/>
    </xf>
    <xf numFmtId="0" fontId="74" fillId="0" borderId="13" xfId="40" applyFont="1" applyBorder="1" applyAlignment="1">
      <alignment horizontal="center" vertical="center" wrapText="1"/>
    </xf>
    <xf numFmtId="0" fontId="74" fillId="0" borderId="14" xfId="40" applyFont="1" applyBorder="1" applyAlignment="1">
      <alignment horizontal="center" vertical="center" wrapText="1"/>
    </xf>
    <xf numFmtId="0" fontId="74" fillId="0" borderId="13" xfId="0" applyFont="1" applyBorder="1" applyAlignment="1">
      <alignment horizontal="left" vertical="center" wrapText="1"/>
    </xf>
    <xf numFmtId="0" fontId="77" fillId="0" borderId="14" xfId="0" applyFont="1" applyBorder="1" applyAlignment="1">
      <alignment horizontal="center" vertical="center" wrapText="1"/>
    </xf>
    <xf numFmtId="0" fontId="74" fillId="0" borderId="27" xfId="0" applyFont="1" applyBorder="1" applyAlignment="1">
      <alignment horizontal="left" vertical="center" wrapText="1" indent="1"/>
    </xf>
    <xf numFmtId="0" fontId="74" fillId="0" borderId="76" xfId="0" applyFont="1" applyBorder="1" applyAlignment="1">
      <alignment horizontal="left" vertical="center" wrapText="1" indent="1"/>
    </xf>
    <xf numFmtId="3" fontId="74" fillId="24" borderId="51" xfId="0" applyNumberFormat="1" applyFont="1" applyFill="1" applyBorder="1" applyAlignment="1">
      <alignment horizontal="right" vertical="center" wrapText="1" indent="1"/>
    </xf>
    <xf numFmtId="0" fontId="105" fillId="0" borderId="0" xfId="0" applyFont="1"/>
    <xf numFmtId="0" fontId="71" fillId="0" borderId="16" xfId="43" applyFont="1" applyBorder="1" applyAlignment="1">
      <alignment horizontal="center" vertical="center" wrapText="1"/>
    </xf>
    <xf numFmtId="3" fontId="71" fillId="35" borderId="17" xfId="43" applyNumberFormat="1" applyFont="1" applyFill="1" applyBorder="1" applyAlignment="1">
      <alignment horizontal="right" vertical="center" wrapText="1" indent="1"/>
    </xf>
    <xf numFmtId="3" fontId="69" fillId="24" borderId="18" xfId="43" applyNumberFormat="1" applyFont="1" applyFill="1" applyBorder="1" applyAlignment="1">
      <alignment horizontal="right" vertical="center" wrapText="1" indent="1"/>
    </xf>
    <xf numFmtId="0" fontId="74" fillId="0" borderId="15" xfId="0" applyFont="1" applyBorder="1" applyAlignment="1">
      <alignment horizontal="left" vertical="center" wrapText="1" indent="1"/>
    </xf>
    <xf numFmtId="0" fontId="74" fillId="0" borderId="14" xfId="0" applyFont="1" applyBorder="1" applyAlignment="1">
      <alignment horizontal="center" vertical="center" wrapText="1"/>
    </xf>
    <xf numFmtId="0" fontId="74" fillId="24" borderId="14" xfId="0" applyFont="1" applyFill="1" applyBorder="1" applyAlignment="1">
      <alignment horizontal="right" vertical="center" wrapText="1" indent="1"/>
    </xf>
    <xf numFmtId="0" fontId="75" fillId="42" borderId="13" xfId="0" applyFont="1" applyFill="1" applyBorder="1" applyAlignment="1">
      <alignment horizontal="left" vertical="top" wrapText="1" indent="1"/>
    </xf>
    <xf numFmtId="0" fontId="75" fillId="35" borderId="14" xfId="0" applyFont="1" applyFill="1" applyBorder="1" applyAlignment="1">
      <alignment horizontal="left" vertical="center" wrapText="1" indent="1"/>
    </xf>
    <xf numFmtId="49" fontId="75" fillId="0" borderId="13" xfId="0" applyNumberFormat="1" applyFont="1" applyBorder="1" applyAlignment="1">
      <alignment horizontal="left" vertical="top" wrapText="1" indent="1"/>
    </xf>
    <xf numFmtId="0" fontId="78" fillId="35" borderId="14" xfId="0" applyFont="1" applyFill="1" applyBorder="1" applyAlignment="1">
      <alignment horizontal="left" vertical="center" wrapText="1" indent="1"/>
    </xf>
    <xf numFmtId="0" fontId="75" fillId="38" borderId="13" xfId="0" applyFont="1" applyFill="1" applyBorder="1" applyAlignment="1">
      <alignment horizontal="left" vertical="center" wrapText="1" indent="1"/>
    </xf>
    <xf numFmtId="0" fontId="75" fillId="50" borderId="13" xfId="0" applyFont="1" applyFill="1" applyBorder="1" applyAlignment="1">
      <alignment horizontal="left" vertical="center" wrapText="1" indent="1"/>
    </xf>
    <xf numFmtId="3" fontId="75" fillId="35" borderId="19" xfId="0" applyNumberFormat="1" applyFont="1" applyFill="1" applyBorder="1" applyAlignment="1">
      <alignment horizontal="right" vertical="center" wrapText="1" indent="1"/>
    </xf>
    <xf numFmtId="0" fontId="75" fillId="35" borderId="26" xfId="0" applyFont="1" applyFill="1" applyBorder="1" applyAlignment="1">
      <alignment horizontal="left" vertical="center" wrapText="1" indent="1"/>
    </xf>
    <xf numFmtId="0" fontId="75" fillId="0" borderId="21" xfId="0" applyFont="1" applyBorder="1" applyAlignment="1">
      <alignment horizontal="center" vertical="center" wrapText="1"/>
    </xf>
    <xf numFmtId="0" fontId="74" fillId="0" borderId="19" xfId="0" applyFont="1" applyBorder="1" applyAlignment="1">
      <alignment horizontal="left" vertical="center" wrapText="1" indent="1"/>
    </xf>
    <xf numFmtId="4" fontId="74" fillId="24" borderId="17" xfId="0" applyNumberFormat="1" applyFont="1" applyFill="1" applyBorder="1" applyAlignment="1">
      <alignment horizontal="right" vertical="center" wrapText="1" indent="1"/>
    </xf>
    <xf numFmtId="0" fontId="75" fillId="24" borderId="18" xfId="0" applyFont="1" applyFill="1" applyBorder="1" applyAlignment="1">
      <alignment horizontal="right" vertical="center" wrapText="1" indent="1"/>
    </xf>
    <xf numFmtId="0" fontId="74" fillId="0" borderId="13" xfId="91" applyFont="1" applyBorder="1" applyAlignment="1">
      <alignment horizontal="center" vertical="center" wrapText="1"/>
    </xf>
    <xf numFmtId="0" fontId="74" fillId="0" borderId="35" xfId="91" applyFont="1" applyBorder="1" applyAlignment="1">
      <alignment horizontal="center" vertical="center" wrapText="1"/>
    </xf>
    <xf numFmtId="0" fontId="74" fillId="0" borderId="26" xfId="91" applyFont="1" applyBorder="1" applyAlignment="1">
      <alignment horizontal="center" vertical="center" wrapText="1"/>
    </xf>
    <xf numFmtId="0" fontId="74" fillId="0" borderId="15" xfId="91" applyFont="1" applyBorder="1" applyAlignment="1">
      <alignment vertical="center" wrapText="1"/>
    </xf>
    <xf numFmtId="0" fontId="74" fillId="0" borderId="13" xfId="91" applyFont="1" applyBorder="1" applyAlignment="1">
      <alignment horizontal="left" vertical="center" wrapText="1"/>
    </xf>
    <xf numFmtId="0" fontId="74" fillId="0" borderId="14" xfId="91" applyFont="1" applyBorder="1" applyAlignment="1">
      <alignment horizontal="center" vertical="center" wrapText="1"/>
    </xf>
    <xf numFmtId="0" fontId="75" fillId="0" borderId="15" xfId="91" applyFont="1" applyBorder="1" applyAlignment="1">
      <alignment horizontal="center" vertical="center" wrapText="1"/>
    </xf>
    <xf numFmtId="0" fontId="74" fillId="0" borderId="13" xfId="91" applyFont="1" applyBorder="1" applyAlignment="1">
      <alignment horizontal="left" vertical="center" wrapText="1" indent="1"/>
    </xf>
    <xf numFmtId="3" fontId="75" fillId="0" borderId="13" xfId="91" applyNumberFormat="1" applyFont="1" applyBorder="1" applyAlignment="1">
      <alignment horizontal="center" vertical="center" wrapText="1"/>
    </xf>
    <xf numFmtId="3" fontId="74" fillId="35" borderId="13" xfId="91" applyNumberFormat="1" applyFont="1" applyFill="1" applyBorder="1" applyAlignment="1">
      <alignment horizontal="right" vertical="center" wrapText="1" indent="1"/>
    </xf>
    <xf numFmtId="3" fontId="74" fillId="35" borderId="14" xfId="91" applyNumberFormat="1" applyFont="1" applyFill="1" applyBorder="1" applyAlignment="1">
      <alignment horizontal="right" vertical="center" wrapText="1" indent="1"/>
    </xf>
    <xf numFmtId="3" fontId="74" fillId="35" borderId="13" xfId="91" applyNumberFormat="1" applyFont="1" applyFill="1" applyBorder="1" applyAlignment="1">
      <alignment horizontal="center" vertical="center" wrapText="1"/>
    </xf>
    <xf numFmtId="3" fontId="75" fillId="0" borderId="14" xfId="91" applyNumberFormat="1" applyFont="1" applyBorder="1" applyAlignment="1">
      <alignment horizontal="center" vertical="center" wrapText="1"/>
    </xf>
    <xf numFmtId="0" fontId="74" fillId="0" borderId="19" xfId="91" applyFont="1" applyBorder="1" applyAlignment="1">
      <alignment horizontal="left" vertical="center" wrapText="1" indent="1"/>
    </xf>
    <xf numFmtId="3" fontId="74" fillId="35" borderId="19" xfId="91" applyNumberFormat="1" applyFont="1" applyFill="1" applyBorder="1" applyAlignment="1">
      <alignment horizontal="right" vertical="center" wrapText="1" indent="1"/>
    </xf>
    <xf numFmtId="3" fontId="74" fillId="24" borderId="13" xfId="91" applyNumberFormat="1" applyFont="1" applyFill="1" applyBorder="1" applyAlignment="1">
      <alignment horizontal="right" vertical="center" wrapText="1" indent="1"/>
    </xf>
    <xf numFmtId="0" fontId="74" fillId="0" borderId="86" xfId="91" applyFont="1" applyBorder="1" applyAlignment="1">
      <alignment horizontal="left" vertical="center" wrapText="1" indent="1"/>
    </xf>
    <xf numFmtId="3" fontId="74" fillId="35" borderId="29" xfId="91" applyNumberFormat="1" applyFont="1" applyFill="1" applyBorder="1" applyAlignment="1">
      <alignment horizontal="right" vertical="center" wrapText="1" indent="1"/>
    </xf>
    <xf numFmtId="3" fontId="75" fillId="0" borderId="29" xfId="91" applyNumberFormat="1" applyFont="1" applyBorder="1" applyAlignment="1">
      <alignment horizontal="center" vertical="center" wrapText="1"/>
    </xf>
    <xf numFmtId="0" fontId="75" fillId="0" borderId="16" xfId="91" applyFont="1" applyBorder="1" applyAlignment="1">
      <alignment horizontal="center" vertical="center" wrapText="1"/>
    </xf>
    <xf numFmtId="0" fontId="74" fillId="0" borderId="17" xfId="91" applyFont="1" applyBorder="1" applyAlignment="1">
      <alignment horizontal="left" vertical="center" wrapText="1" indent="1"/>
    </xf>
    <xf numFmtId="3" fontId="74" fillId="35" borderId="17" xfId="91" applyNumberFormat="1" applyFont="1" applyFill="1" applyBorder="1" applyAlignment="1">
      <alignment horizontal="right" vertical="center" wrapText="1" indent="1"/>
    </xf>
    <xf numFmtId="3" fontId="75" fillId="0" borderId="17" xfId="91" applyNumberFormat="1" applyFont="1" applyBorder="1" applyAlignment="1">
      <alignment horizontal="center" vertical="center" wrapText="1"/>
    </xf>
    <xf numFmtId="3" fontId="75" fillId="0" borderId="18" xfId="91" applyNumberFormat="1" applyFont="1" applyBorder="1" applyAlignment="1">
      <alignment horizontal="center" vertical="center" wrapText="1"/>
    </xf>
    <xf numFmtId="0" fontId="74" fillId="0" borderId="20" xfId="91" applyFont="1" applyBorder="1" applyAlignment="1">
      <alignment horizontal="center" vertical="center" wrapText="1"/>
    </xf>
    <xf numFmtId="0" fontId="74" fillId="0" borderId="22" xfId="91" applyFont="1" applyBorder="1" applyAlignment="1">
      <alignment vertical="center" wrapText="1"/>
    </xf>
    <xf numFmtId="3" fontId="74" fillId="35" borderId="27" xfId="91" applyNumberFormat="1" applyFont="1" applyFill="1" applyBorder="1" applyAlignment="1">
      <alignment horizontal="right" vertical="center" wrapText="1" indent="1"/>
    </xf>
    <xf numFmtId="3" fontId="74" fillId="35" borderId="20" xfId="91" applyNumberFormat="1" applyFont="1" applyFill="1" applyBorder="1" applyAlignment="1">
      <alignment horizontal="right" vertical="center" wrapText="1" indent="1"/>
    </xf>
    <xf numFmtId="3" fontId="74" fillId="35" borderId="52" xfId="91" applyNumberFormat="1" applyFont="1" applyFill="1" applyBorder="1" applyAlignment="1">
      <alignment horizontal="right" vertical="center" wrapText="1" indent="1"/>
    </xf>
    <xf numFmtId="3" fontId="74" fillId="24" borderId="27" xfId="91" applyNumberFormat="1" applyFont="1" applyFill="1" applyBorder="1" applyAlignment="1">
      <alignment horizontal="right" vertical="center" wrapText="1" indent="1"/>
    </xf>
    <xf numFmtId="3" fontId="74" fillId="24" borderId="28" xfId="91" applyNumberFormat="1" applyFont="1" applyFill="1" applyBorder="1" applyAlignment="1">
      <alignment horizontal="right" vertical="center" wrapText="1" indent="1"/>
    </xf>
    <xf numFmtId="49" fontId="8" fillId="36" borderId="13" xfId="91" applyNumberFormat="1" applyFont="1" applyFill="1" applyBorder="1" applyAlignment="1">
      <alignment horizontal="left" vertical="center" wrapText="1" indent="1"/>
    </xf>
    <xf numFmtId="0" fontId="3" fillId="0" borderId="15" xfId="91" applyFont="1" applyBorder="1" applyAlignment="1">
      <alignment horizontal="center" wrapText="1"/>
    </xf>
    <xf numFmtId="49" fontId="2" fillId="0" borderId="13" xfId="91" applyNumberFormat="1" applyFont="1" applyBorder="1" applyAlignment="1">
      <alignment vertical="top" wrapText="1"/>
    </xf>
    <xf numFmtId="3" fontId="3" fillId="0" borderId="13" xfId="91" applyNumberFormat="1" applyFont="1" applyBorder="1" applyAlignment="1">
      <alignment horizontal="center" wrapText="1"/>
    </xf>
    <xf numFmtId="3" fontId="3" fillId="0" borderId="38" xfId="91" applyNumberFormat="1" applyFont="1" applyBorder="1" applyAlignment="1">
      <alignment horizontal="center" wrapText="1"/>
    </xf>
    <xf numFmtId="49" fontId="2" fillId="0" borderId="13" xfId="91" applyNumberFormat="1" applyFont="1" applyBorder="1" applyAlignment="1">
      <alignment horizontal="left" vertical="center" wrapText="1" indent="1"/>
    </xf>
    <xf numFmtId="3" fontId="7" fillId="24" borderId="38" xfId="91" applyNumberFormat="1" applyFont="1" applyFill="1" applyBorder="1" applyAlignment="1">
      <alignment horizontal="right" vertical="center" wrapText="1" indent="1"/>
    </xf>
    <xf numFmtId="49" fontId="3" fillId="0" borderId="13" xfId="91" applyNumberFormat="1" applyFont="1" applyBorder="1" applyAlignment="1">
      <alignment horizontal="left" vertical="center" wrapText="1" indent="1"/>
    </xf>
    <xf numFmtId="3" fontId="3" fillId="35" borderId="13" xfId="91" applyNumberFormat="1" applyFont="1" applyFill="1" applyBorder="1" applyAlignment="1">
      <alignment horizontal="right" vertical="center" wrapText="1" indent="1"/>
    </xf>
    <xf numFmtId="3" fontId="3" fillId="35" borderId="38" xfId="91" applyNumberFormat="1" applyFont="1" applyFill="1" applyBorder="1" applyAlignment="1">
      <alignment horizontal="right" vertical="center" wrapText="1" indent="1"/>
    </xf>
    <xf numFmtId="3" fontId="3" fillId="24" borderId="13" xfId="91" applyNumberFormat="1" applyFont="1" applyFill="1" applyBorder="1" applyAlignment="1">
      <alignment horizontal="right" vertical="center" wrapText="1" indent="1"/>
    </xf>
    <xf numFmtId="3" fontId="3" fillId="24" borderId="38" xfId="91" applyNumberFormat="1" applyFont="1" applyFill="1" applyBorder="1" applyAlignment="1">
      <alignment horizontal="right" vertical="center" wrapText="1" indent="1"/>
    </xf>
    <xf numFmtId="3" fontId="7" fillId="35" borderId="38" xfId="91" applyNumberFormat="1" applyFont="1" applyFill="1" applyBorder="1" applyAlignment="1">
      <alignment horizontal="right" vertical="center" wrapText="1" indent="1"/>
    </xf>
    <xf numFmtId="49" fontId="8" fillId="0" borderId="13" xfId="91" applyNumberFormat="1" applyFont="1" applyBorder="1" applyAlignment="1">
      <alignment horizontal="left" vertical="center" wrapText="1" indent="1"/>
    </xf>
    <xf numFmtId="3" fontId="3" fillId="0" borderId="13" xfId="91" applyNumberFormat="1" applyFont="1" applyBorder="1" applyAlignment="1">
      <alignment horizontal="right" vertical="center" wrapText="1" indent="1"/>
    </xf>
    <xf numFmtId="3" fontId="3" fillId="0" borderId="38" xfId="91" applyNumberFormat="1" applyFont="1" applyBorder="1" applyAlignment="1">
      <alignment horizontal="right" vertical="center" wrapText="1" indent="1"/>
    </xf>
    <xf numFmtId="3" fontId="8" fillId="35" borderId="38" xfId="91" applyNumberFormat="1" applyFont="1" applyFill="1" applyBorder="1" applyAlignment="1">
      <alignment horizontal="right" vertical="center" wrapText="1" indent="1"/>
    </xf>
    <xf numFmtId="49" fontId="2" fillId="0" borderId="17" xfId="91" applyNumberFormat="1" applyFont="1" applyBorder="1" applyAlignment="1">
      <alignment horizontal="left" vertical="center" wrapText="1" indent="1"/>
    </xf>
    <xf numFmtId="3" fontId="7" fillId="24" borderId="17" xfId="91" applyNumberFormat="1" applyFont="1" applyFill="1" applyBorder="1" applyAlignment="1">
      <alignment horizontal="right" vertical="center" wrapText="1" indent="1"/>
    </xf>
    <xf numFmtId="3" fontId="7" fillId="24" borderId="39" xfId="91" applyNumberFormat="1" applyFont="1" applyFill="1" applyBorder="1" applyAlignment="1">
      <alignment horizontal="right" vertical="center" wrapText="1" indent="1"/>
    </xf>
    <xf numFmtId="0" fontId="8" fillId="37" borderId="62" xfId="0" applyFont="1" applyFill="1" applyBorder="1" applyAlignment="1">
      <alignment horizontal="left" vertical="center" indent="1"/>
    </xf>
    <xf numFmtId="0" fontId="114" fillId="0" borderId="0" xfId="90" applyFont="1"/>
    <xf numFmtId="0" fontId="114" fillId="0" borderId="0" xfId="0" applyFont="1" applyAlignment="1">
      <alignment horizontal="left" vertical="center"/>
    </xf>
    <xf numFmtId="0" fontId="115" fillId="0" borderId="0" xfId="90" applyFont="1"/>
    <xf numFmtId="0" fontId="116" fillId="0" borderId="0" xfId="90" applyFont="1"/>
    <xf numFmtId="0" fontId="70" fillId="0" borderId="14" xfId="35" applyNumberFormat="1" applyFont="1" applyBorder="1" applyAlignment="1" applyProtection="1">
      <alignment horizontal="left" vertical="center" wrapText="1" indent="1"/>
    </xf>
    <xf numFmtId="0" fontId="70" fillId="0" borderId="37" xfId="42" applyFont="1" applyBorder="1" applyAlignment="1">
      <alignment horizontal="center"/>
    </xf>
    <xf numFmtId="0" fontId="117" fillId="32" borderId="53" xfId="42" applyFont="1" applyFill="1" applyBorder="1" applyAlignment="1">
      <alignment horizontal="center" vertical="center"/>
    </xf>
    <xf numFmtId="0" fontId="79" fillId="0" borderId="0" xfId="90" applyFont="1"/>
    <xf numFmtId="0" fontId="79" fillId="0" borderId="0" xfId="0" applyFont="1" applyAlignment="1">
      <alignment horizontal="left" vertical="center"/>
    </xf>
    <xf numFmtId="0" fontId="117" fillId="0" borderId="0" xfId="90" applyFont="1"/>
    <xf numFmtId="0" fontId="99" fillId="0" borderId="0" xfId="90" applyFont="1"/>
    <xf numFmtId="0" fontId="119" fillId="0" borderId="0" xfId="90" applyFont="1"/>
    <xf numFmtId="0" fontId="120" fillId="0" borderId="0" xfId="0" applyFont="1"/>
    <xf numFmtId="0" fontId="3" fillId="0" borderId="19" xfId="0" applyFont="1" applyBorder="1" applyAlignment="1">
      <alignment horizontal="left" vertical="center" wrapText="1" indent="1"/>
    </xf>
    <xf numFmtId="3" fontId="3" fillId="35" borderId="19" xfId="0" applyNumberFormat="1" applyFont="1" applyFill="1" applyBorder="1" applyAlignment="1">
      <alignment horizontal="center" vertical="center" wrapText="1"/>
    </xf>
    <xf numFmtId="3" fontId="75" fillId="24" borderId="13" xfId="0" applyNumberFormat="1" applyFont="1" applyFill="1" applyBorder="1" applyAlignment="1">
      <alignment horizontal="right" vertical="center" indent="1"/>
    </xf>
    <xf numFmtId="3" fontId="75" fillId="24" borderId="14" xfId="0" applyNumberFormat="1" applyFont="1" applyFill="1" applyBorder="1" applyAlignment="1">
      <alignment horizontal="right" vertical="center" indent="1"/>
    </xf>
    <xf numFmtId="3" fontId="3" fillId="24" borderId="13" xfId="0" applyNumberFormat="1" applyFont="1" applyFill="1" applyBorder="1" applyAlignment="1">
      <alignment horizontal="right" vertical="center" wrapText="1" indent="1"/>
    </xf>
    <xf numFmtId="14" fontId="8" fillId="0" borderId="14" xfId="0" applyNumberFormat="1" applyFont="1" applyBorder="1" applyAlignment="1">
      <alignment horizontal="center" vertical="center" wrapText="1"/>
    </xf>
    <xf numFmtId="0" fontId="3" fillId="37" borderId="15" xfId="0" applyFont="1" applyFill="1" applyBorder="1" applyAlignment="1">
      <alignment horizontal="center" vertical="center"/>
    </xf>
    <xf numFmtId="0" fontId="3" fillId="0" borderId="13" xfId="0" quotePrefix="1" applyFont="1" applyBorder="1" applyAlignment="1">
      <alignment horizontal="left" vertical="center" wrapText="1" indent="1"/>
    </xf>
    <xf numFmtId="0" fontId="3" fillId="0" borderId="0" xfId="0" applyFont="1" applyAlignment="1">
      <alignment horizontal="left" vertical="center" wrapText="1" indent="1"/>
    </xf>
    <xf numFmtId="49" fontId="3" fillId="0" borderId="13" xfId="0" applyNumberFormat="1" applyFont="1" applyBorder="1" applyAlignment="1">
      <alignment horizontal="left" vertical="center" wrapText="1" indent="1"/>
    </xf>
    <xf numFmtId="0" fontId="2" fillId="0" borderId="13" xfId="0" applyFont="1" applyBorder="1" applyAlignment="1">
      <alignment horizontal="left" vertical="center" indent="1"/>
    </xf>
    <xf numFmtId="0" fontId="2" fillId="37" borderId="13" xfId="0" applyFont="1" applyFill="1" applyBorder="1" applyAlignment="1">
      <alignment horizontal="left" vertical="center" indent="1"/>
    </xf>
    <xf numFmtId="0" fontId="3" fillId="0" borderId="13" xfId="0" quotePrefix="1" applyFont="1" applyBorder="1" applyAlignment="1">
      <alignment horizontal="left" vertical="center" indent="1"/>
    </xf>
    <xf numFmtId="0" fontId="3" fillId="0" borderId="19" xfId="0" quotePrefix="1" applyFont="1" applyBorder="1" applyAlignment="1">
      <alignment horizontal="left" vertical="center" indent="1"/>
    </xf>
    <xf numFmtId="0" fontId="66" fillId="37" borderId="17" xfId="0" applyFont="1" applyFill="1" applyBorder="1" applyAlignment="1">
      <alignment horizontal="left" vertical="center" wrapText="1" indent="1"/>
    </xf>
    <xf numFmtId="0" fontId="8" fillId="0" borderId="15" xfId="90" applyFont="1" applyBorder="1" applyAlignment="1">
      <alignment horizontal="center" vertical="center"/>
    </xf>
    <xf numFmtId="0" fontId="7" fillId="0" borderId="13" xfId="90" applyFont="1" applyBorder="1" applyAlignment="1">
      <alignment horizontal="left" vertical="top" wrapText="1"/>
    </xf>
    <xf numFmtId="0" fontId="8" fillId="37" borderId="15" xfId="90" applyFont="1" applyFill="1" applyBorder="1" applyAlignment="1">
      <alignment horizontal="center" vertical="center"/>
    </xf>
    <xf numFmtId="0" fontId="7" fillId="0" borderId="13" xfId="90" applyFont="1" applyBorder="1" applyAlignment="1">
      <alignment horizontal="left" vertical="top" wrapText="1" indent="1"/>
    </xf>
    <xf numFmtId="0" fontId="8" fillId="0" borderId="13" xfId="90" applyFont="1" applyBorder="1" applyAlignment="1">
      <alignment horizontal="left" vertical="top" wrapText="1" indent="1"/>
    </xf>
    <xf numFmtId="0" fontId="8" fillId="0" borderId="13" xfId="90" applyFont="1" applyBorder="1" applyAlignment="1">
      <alignment horizontal="left" wrapText="1" indent="1"/>
    </xf>
    <xf numFmtId="0" fontId="8" fillId="0" borderId="13" xfId="90" quotePrefix="1" applyFont="1" applyBorder="1" applyAlignment="1">
      <alignment horizontal="left" vertical="top" wrapText="1" indent="1"/>
    </xf>
    <xf numFmtId="0" fontId="8" fillId="0" borderId="13" xfId="90" applyFont="1" applyBorder="1" applyAlignment="1">
      <alignment horizontal="left" vertical="center" wrapText="1" indent="1"/>
    </xf>
    <xf numFmtId="0" fontId="8" fillId="0" borderId="13" xfId="90" applyFont="1" applyBorder="1" applyAlignment="1">
      <alignment horizontal="left" vertical="center" wrapText="1"/>
    </xf>
    <xf numFmtId="0" fontId="7" fillId="0" borderId="13" xfId="90" quotePrefix="1" applyFont="1" applyBorder="1" applyAlignment="1">
      <alignment horizontal="left" vertical="top" wrapText="1" indent="1"/>
    </xf>
    <xf numFmtId="49" fontId="7" fillId="0" borderId="13" xfId="90" applyNumberFormat="1" applyFont="1" applyBorder="1" applyAlignment="1">
      <alignment horizontal="left" vertical="top" wrapText="1" indent="1"/>
    </xf>
    <xf numFmtId="49" fontId="8" fillId="36" borderId="13" xfId="90" applyNumberFormat="1" applyFont="1" applyFill="1" applyBorder="1" applyAlignment="1">
      <alignment horizontal="left" vertical="top" wrapText="1" indent="1"/>
    </xf>
    <xf numFmtId="49" fontId="7" fillId="36" borderId="13" xfId="90" applyNumberFormat="1" applyFont="1" applyFill="1" applyBorder="1" applyAlignment="1">
      <alignment horizontal="left" vertical="top" wrapText="1" indent="1"/>
    </xf>
    <xf numFmtId="0" fontId="8" fillId="0" borderId="13" xfId="90" applyFont="1" applyBorder="1" applyAlignment="1" applyProtection="1">
      <alignment horizontal="left" vertical="top" wrapText="1" indent="1"/>
      <protection locked="0"/>
    </xf>
    <xf numFmtId="0" fontId="7" fillId="0" borderId="17" xfId="90" applyFont="1" applyBorder="1" applyAlignment="1">
      <alignment horizontal="left" vertical="top" wrapText="1" indent="1"/>
    </xf>
    <xf numFmtId="0" fontId="8" fillId="0" borderId="12" xfId="90" applyFont="1" applyBorder="1" applyAlignment="1">
      <alignment horizontal="center" vertical="center"/>
    </xf>
    <xf numFmtId="0" fontId="8" fillId="0" borderId="0" xfId="90" applyFont="1" applyAlignment="1">
      <alignment horizontal="left" wrapText="1"/>
    </xf>
    <xf numFmtId="0" fontId="10" fillId="0" borderId="15" xfId="90" applyFont="1" applyBorder="1" applyAlignment="1">
      <alignment horizontal="center" vertical="center"/>
    </xf>
    <xf numFmtId="0" fontId="10" fillId="0" borderId="13" xfId="90" applyFont="1" applyBorder="1" applyAlignment="1">
      <alignment horizontal="left" vertical="top" wrapText="1" indent="1"/>
    </xf>
    <xf numFmtId="0" fontId="8" fillId="0" borderId="0" xfId="90" applyFont="1" applyAlignment="1">
      <alignment horizontal="center" vertical="center"/>
    </xf>
    <xf numFmtId="0" fontId="123" fillId="0" borderId="13" xfId="0" applyFont="1" applyBorder="1" applyAlignment="1">
      <alignment horizontal="left" vertical="center" wrapText="1" indent="1"/>
    </xf>
    <xf numFmtId="0" fontId="25" fillId="0" borderId="37" xfId="42" applyFont="1" applyBorder="1" applyAlignment="1">
      <alignment horizontal="center"/>
    </xf>
    <xf numFmtId="0" fontId="2" fillId="0" borderId="43" xfId="0" applyFont="1" applyBorder="1" applyAlignment="1">
      <alignment horizontal="left" vertical="center" wrapText="1" indent="1"/>
    </xf>
    <xf numFmtId="0" fontId="3" fillId="37" borderId="20" xfId="0" applyFont="1" applyFill="1" applyBorder="1" applyAlignment="1">
      <alignment horizontal="left" vertical="center" wrapText="1" indent="1"/>
    </xf>
    <xf numFmtId="0" fontId="3" fillId="37" borderId="43" xfId="0" applyFont="1" applyFill="1" applyBorder="1" applyAlignment="1">
      <alignment horizontal="left" vertical="center" wrapText="1" indent="1"/>
    </xf>
    <xf numFmtId="0" fontId="3" fillId="0" borderId="20" xfId="0" applyFont="1" applyBorder="1" applyAlignment="1">
      <alignment horizontal="left" vertical="center" wrapText="1" indent="1"/>
    </xf>
    <xf numFmtId="0" fontId="3" fillId="0" borderId="43" xfId="0" applyFont="1" applyBorder="1" applyAlignment="1">
      <alignment horizontal="left" vertical="center" wrapText="1" indent="1"/>
    </xf>
    <xf numFmtId="0" fontId="3" fillId="0" borderId="14" xfId="0" applyFont="1" applyBorder="1" applyAlignment="1">
      <alignment horizontal="left" vertical="center" wrapText="1" indent="1"/>
    </xf>
    <xf numFmtId="0" fontId="3" fillId="0" borderId="54" xfId="0" applyFont="1" applyBorder="1" applyAlignment="1">
      <alignment horizontal="left" vertical="center" wrapText="1" indent="1"/>
    </xf>
    <xf numFmtId="0" fontId="3" fillId="0" borderId="26" xfId="0" applyFont="1" applyBorder="1" applyAlignment="1">
      <alignment horizontal="left" vertical="center" wrapText="1" indent="1"/>
    </xf>
    <xf numFmtId="0" fontId="3" fillId="0" borderId="85" xfId="0" applyFont="1" applyBorder="1" applyAlignment="1">
      <alignment horizontal="left" vertical="center" wrapText="1" indent="1"/>
    </xf>
    <xf numFmtId="0" fontId="3" fillId="0" borderId="18" xfId="0" applyFont="1" applyBorder="1" applyAlignment="1">
      <alignment horizontal="left" vertical="center" wrapText="1" indent="1"/>
    </xf>
    <xf numFmtId="0" fontId="3" fillId="0" borderId="39" xfId="0" applyFont="1" applyBorder="1" applyAlignment="1">
      <alignment horizontal="left" vertical="center" wrapText="1" indent="1"/>
    </xf>
    <xf numFmtId="0" fontId="70" fillId="0" borderId="38" xfId="35" applyNumberFormat="1" applyFont="1" applyBorder="1" applyAlignment="1" applyProtection="1">
      <alignment horizontal="left" vertical="center" indent="1"/>
    </xf>
    <xf numFmtId="0" fontId="72" fillId="37" borderId="15" xfId="0" applyFont="1" applyFill="1" applyBorder="1" applyAlignment="1">
      <alignment horizontal="center" vertical="center"/>
    </xf>
    <xf numFmtId="0" fontId="72" fillId="0" borderId="13" xfId="0" quotePrefix="1" applyFont="1" applyBorder="1" applyAlignment="1">
      <alignment horizontal="left" vertical="center" wrapText="1" indent="1"/>
    </xf>
    <xf numFmtId="3" fontId="72" fillId="35" borderId="13" xfId="0" applyNumberFormat="1" applyFont="1" applyFill="1" applyBorder="1" applyAlignment="1">
      <alignment vertical="center" wrapText="1"/>
    </xf>
    <xf numFmtId="3" fontId="72" fillId="24" borderId="13" xfId="0" applyNumberFormat="1" applyFont="1" applyFill="1" applyBorder="1" applyAlignment="1">
      <alignment horizontal="right" vertical="center" indent="1"/>
    </xf>
    <xf numFmtId="3" fontId="72" fillId="24" borderId="14" xfId="0" applyNumberFormat="1" applyFont="1" applyFill="1" applyBorder="1" applyAlignment="1">
      <alignment horizontal="right" vertical="center" indent="1"/>
    </xf>
    <xf numFmtId="3" fontId="79" fillId="24" borderId="13" xfId="0" applyNumberFormat="1" applyFont="1" applyFill="1" applyBorder="1" applyAlignment="1">
      <alignment horizontal="right" vertical="center" wrapText="1" indent="1"/>
    </xf>
    <xf numFmtId="3" fontId="79" fillId="24" borderId="13" xfId="0" applyNumberFormat="1" applyFont="1" applyFill="1" applyBorder="1" applyAlignment="1">
      <alignment horizontal="right" vertical="center" indent="1"/>
    </xf>
    <xf numFmtId="3" fontId="79" fillId="24" borderId="14" xfId="0" applyNumberFormat="1" applyFont="1" applyFill="1" applyBorder="1" applyAlignment="1">
      <alignment horizontal="right" vertical="center" indent="1"/>
    </xf>
    <xf numFmtId="49" fontId="72" fillId="0" borderId="13" xfId="0" applyNumberFormat="1" applyFont="1" applyBorder="1" applyAlignment="1">
      <alignment horizontal="left" vertical="center" wrapText="1" indent="1"/>
    </xf>
    <xf numFmtId="0" fontId="79" fillId="37" borderId="15" xfId="0" applyFont="1" applyFill="1" applyBorder="1" applyAlignment="1">
      <alignment horizontal="center" vertical="center"/>
    </xf>
    <xf numFmtId="0" fontId="101" fillId="0" borderId="13" xfId="0" applyFont="1" applyBorder="1" applyAlignment="1">
      <alignment horizontal="left" vertical="center" wrapText="1" indent="1"/>
    </xf>
    <xf numFmtId="0" fontId="73" fillId="0" borderId="0" xfId="0" applyFont="1"/>
    <xf numFmtId="3" fontId="7" fillId="24" borderId="13" xfId="0" applyNumberFormat="1" applyFont="1" applyFill="1" applyBorder="1" applyAlignment="1">
      <alignment horizontal="right" vertical="center" indent="1"/>
    </xf>
    <xf numFmtId="3" fontId="7" fillId="24" borderId="14" xfId="0" applyNumberFormat="1" applyFont="1" applyFill="1" applyBorder="1" applyAlignment="1">
      <alignment horizontal="right" vertical="center" indent="1"/>
    </xf>
    <xf numFmtId="3" fontId="101" fillId="24" borderId="13" xfId="0" applyNumberFormat="1" applyFont="1" applyFill="1" applyBorder="1" applyAlignment="1">
      <alignment horizontal="right" vertical="center" wrapText="1" indent="1"/>
    </xf>
    <xf numFmtId="3" fontId="101" fillId="24" borderId="14" xfId="0" applyNumberFormat="1" applyFont="1" applyFill="1" applyBorder="1" applyAlignment="1">
      <alignment horizontal="right" vertical="center" wrapText="1" indent="1"/>
    </xf>
    <xf numFmtId="0" fontId="72" fillId="0" borderId="15" xfId="0" applyFont="1" applyBorder="1" applyAlignment="1">
      <alignment horizontal="center" vertical="center"/>
    </xf>
    <xf numFmtId="0" fontId="79" fillId="0" borderId="15" xfId="0" applyFont="1" applyBorder="1" applyAlignment="1">
      <alignment horizontal="center" vertical="center"/>
    </xf>
    <xf numFmtId="0" fontId="79" fillId="0" borderId="16" xfId="0" applyFont="1" applyBorder="1" applyAlignment="1">
      <alignment horizontal="center" vertical="center"/>
    </xf>
    <xf numFmtId="0" fontId="3" fillId="0" borderId="13" xfId="90" applyFont="1" applyBorder="1" applyAlignment="1">
      <alignment horizontal="left" vertical="top" wrapText="1" indent="1"/>
    </xf>
    <xf numFmtId="49" fontId="70" fillId="0" borderId="13" xfId="90" applyNumberFormat="1" applyFont="1" applyBorder="1" applyAlignment="1">
      <alignment horizontal="left" vertical="top" wrapText="1" indent="1"/>
    </xf>
    <xf numFmtId="0" fontId="70" fillId="0" borderId="13" xfId="90" quotePrefix="1" applyFont="1" applyBorder="1" applyAlignment="1">
      <alignment horizontal="left" vertical="top" wrapText="1" indent="1"/>
    </xf>
    <xf numFmtId="3" fontId="79" fillId="24" borderId="13" xfId="90" applyNumberFormat="1" applyFont="1" applyFill="1" applyBorder="1" applyAlignment="1">
      <alignment horizontal="right" vertical="center" wrapText="1" indent="1"/>
    </xf>
    <xf numFmtId="0" fontId="70" fillId="37" borderId="15" xfId="90" applyFont="1" applyFill="1" applyBorder="1" applyAlignment="1">
      <alignment horizontal="center" vertical="center"/>
    </xf>
    <xf numFmtId="0" fontId="79" fillId="37" borderId="15" xfId="90" applyFont="1" applyFill="1" applyBorder="1" applyAlignment="1">
      <alignment horizontal="center" vertical="center"/>
    </xf>
    <xf numFmtId="0" fontId="99" fillId="0" borderId="15" xfId="42" applyFont="1" applyBorder="1" applyAlignment="1">
      <alignment horizontal="left" indent="1"/>
    </xf>
    <xf numFmtId="0" fontId="99" fillId="0" borderId="13" xfId="42" applyFont="1" applyBorder="1"/>
    <xf numFmtId="0" fontId="99" fillId="0" borderId="37" xfId="42" applyFont="1" applyBorder="1" applyAlignment="1">
      <alignment horizontal="center"/>
    </xf>
    <xf numFmtId="3" fontId="70" fillId="35" borderId="13" xfId="44" applyNumberFormat="1" applyFont="1" applyFill="1" applyBorder="1" applyAlignment="1">
      <alignment horizontal="right" vertical="center" wrapText="1" indent="1"/>
    </xf>
    <xf numFmtId="3" fontId="70" fillId="35" borderId="20" xfId="44" applyNumberFormat="1" applyFont="1" applyFill="1" applyBorder="1" applyAlignment="1">
      <alignment horizontal="right" vertical="center" wrapText="1" indent="1"/>
    </xf>
    <xf numFmtId="3" fontId="79" fillId="24" borderId="45" xfId="0" applyNumberFormat="1" applyFont="1" applyFill="1" applyBorder="1" applyAlignment="1">
      <alignment horizontal="right" vertical="center" wrapText="1" indent="1"/>
    </xf>
    <xf numFmtId="3" fontId="101" fillId="24" borderId="45" xfId="0" applyNumberFormat="1" applyFont="1" applyFill="1" applyBorder="1" applyAlignment="1">
      <alignment horizontal="right" vertical="center" wrapText="1" indent="1"/>
    </xf>
    <xf numFmtId="3" fontId="70" fillId="35" borderId="35" xfId="44" applyNumberFormat="1" applyFont="1" applyFill="1" applyBorder="1" applyAlignment="1">
      <alignment horizontal="right" vertical="center" wrapText="1" indent="1"/>
    </xf>
    <xf numFmtId="0" fontId="117" fillId="32" borderId="20" xfId="42" applyFont="1" applyFill="1" applyBorder="1" applyAlignment="1">
      <alignment horizontal="center"/>
    </xf>
    <xf numFmtId="0" fontId="117" fillId="0" borderId="20" xfId="42" applyFont="1" applyBorder="1" applyAlignment="1">
      <alignment horizontal="center"/>
    </xf>
    <xf numFmtId="0" fontId="99" fillId="0" borderId="20" xfId="42" applyFont="1" applyBorder="1" applyAlignment="1">
      <alignment horizontal="center"/>
    </xf>
    <xf numFmtId="0" fontId="117" fillId="32" borderId="28" xfId="42" applyFont="1" applyFill="1" applyBorder="1" applyAlignment="1">
      <alignment horizontal="center"/>
    </xf>
    <xf numFmtId="0" fontId="70" fillId="0" borderId="0" xfId="44" applyFont="1" applyAlignment="1">
      <alignment vertical="center" wrapText="1"/>
    </xf>
    <xf numFmtId="0" fontId="8" fillId="0" borderId="37" xfId="42" applyFont="1" applyBorder="1" applyAlignment="1">
      <alignment horizontal="center"/>
    </xf>
    <xf numFmtId="0" fontId="70" fillId="0" borderId="15" xfId="42" applyFont="1" applyBorder="1" applyAlignment="1">
      <alignment horizontal="left" indent="1"/>
    </xf>
    <xf numFmtId="0" fontId="70" fillId="0" borderId="13" xfId="42" applyFont="1" applyBorder="1"/>
    <xf numFmtId="3" fontId="79" fillId="24" borderId="43" xfId="0" applyNumberFormat="1" applyFont="1" applyFill="1" applyBorder="1" applyAlignment="1">
      <alignment horizontal="right" vertical="center" wrapText="1" indent="1"/>
    </xf>
    <xf numFmtId="0" fontId="70" fillId="0" borderId="21" xfId="42" applyFont="1" applyBorder="1" applyAlignment="1">
      <alignment horizontal="left" indent="1"/>
    </xf>
    <xf numFmtId="0" fontId="70" fillId="0" borderId="19" xfId="42" applyFont="1" applyBorder="1" applyAlignment="1">
      <alignment wrapText="1"/>
    </xf>
    <xf numFmtId="3" fontId="70" fillId="35" borderId="19" xfId="44" applyNumberFormat="1" applyFont="1" applyFill="1" applyBorder="1" applyAlignment="1">
      <alignment horizontal="right" vertical="center" wrapText="1" indent="1"/>
    </xf>
    <xf numFmtId="3" fontId="79" fillId="24" borderId="44" xfId="0" applyNumberFormat="1" applyFont="1" applyFill="1" applyBorder="1" applyAlignment="1">
      <alignment horizontal="right" vertical="center" wrapText="1" indent="1"/>
    </xf>
    <xf numFmtId="0" fontId="8" fillId="0" borderId="33" xfId="0" applyFont="1" applyBorder="1" applyAlignment="1">
      <alignment horizontal="center" vertical="center" wrapText="1"/>
    </xf>
    <xf numFmtId="0" fontId="8" fillId="0" borderId="86" xfId="0" applyFont="1" applyBorder="1" applyAlignment="1">
      <alignment vertical="center" wrapText="1"/>
    </xf>
    <xf numFmtId="14" fontId="8" fillId="0" borderId="87" xfId="0" applyNumberFormat="1" applyFont="1" applyBorder="1" applyAlignment="1">
      <alignment horizontal="center" vertical="center" wrapText="1"/>
    </xf>
    <xf numFmtId="0" fontId="70" fillId="0" borderId="88" xfId="0" applyFont="1" applyBorder="1" applyAlignment="1">
      <alignment horizontal="center" vertical="center" wrapText="1"/>
    </xf>
    <xf numFmtId="0" fontId="70" fillId="0" borderId="64" xfId="0" applyFont="1" applyBorder="1" applyAlignment="1">
      <alignment horizontal="center" vertical="center" wrapText="1"/>
    </xf>
    <xf numFmtId="0" fontId="70" fillId="0" borderId="65" xfId="0" applyFont="1" applyBorder="1" applyAlignment="1">
      <alignment horizontal="center" vertical="center" wrapText="1"/>
    </xf>
    <xf numFmtId="14" fontId="70" fillId="0" borderId="88" xfId="0" applyNumberFormat="1" applyFont="1" applyBorder="1" applyAlignment="1">
      <alignment horizontal="center" vertical="center"/>
    </xf>
    <xf numFmtId="14" fontId="70" fillId="0" borderId="64" xfId="0" applyNumberFormat="1" applyFont="1" applyBorder="1" applyAlignment="1">
      <alignment horizontal="center" vertical="center"/>
    </xf>
    <xf numFmtId="14" fontId="70" fillId="0" borderId="65" xfId="0" applyNumberFormat="1" applyFont="1" applyBorder="1" applyAlignment="1">
      <alignment horizontal="center" vertical="center"/>
    </xf>
    <xf numFmtId="0" fontId="70" fillId="0" borderId="64" xfId="0" applyFont="1" applyBorder="1" applyAlignment="1">
      <alignment vertical="center" wrapText="1"/>
    </xf>
    <xf numFmtId="0" fontId="70" fillId="0" borderId="14" xfId="35" applyNumberFormat="1" applyFont="1" applyBorder="1" applyAlignment="1" applyProtection="1">
      <alignment horizontal="left" vertical="center" indent="1"/>
    </xf>
    <xf numFmtId="0" fontId="2" fillId="0" borderId="13" xfId="0" applyFont="1" applyBorder="1" applyAlignment="1">
      <alignment horizontal="right" vertical="center" wrapText="1"/>
    </xf>
    <xf numFmtId="0" fontId="68" fillId="0" borderId="0" xfId="41" applyAlignment="1">
      <alignment horizontal="right"/>
    </xf>
    <xf numFmtId="0" fontId="25" fillId="35" borderId="14" xfId="0" applyFont="1" applyFill="1" applyBorder="1" applyAlignment="1">
      <alignment horizontal="left" vertical="center" wrapText="1" indent="1"/>
    </xf>
    <xf numFmtId="0" fontId="124" fillId="35" borderId="26" xfId="0" applyFont="1" applyFill="1" applyBorder="1" applyAlignment="1">
      <alignment horizontal="left" vertical="center" wrapText="1" indent="1"/>
    </xf>
    <xf numFmtId="0" fontId="89" fillId="35" borderId="26" xfId="0" applyFont="1" applyFill="1" applyBorder="1" applyAlignment="1">
      <alignment horizontal="left" vertical="center" wrapText="1" indent="1"/>
    </xf>
    <xf numFmtId="3" fontId="3" fillId="0" borderId="0" xfId="0" applyNumberFormat="1" applyFont="1" applyAlignment="1">
      <alignment vertical="center" wrapText="1"/>
    </xf>
    <xf numFmtId="3" fontId="2" fillId="24" borderId="17" xfId="43" applyNumberFormat="1" applyFont="1" applyFill="1" applyBorder="1" applyAlignment="1">
      <alignment horizontal="center" vertical="center" wrapText="1"/>
    </xf>
    <xf numFmtId="3" fontId="3" fillId="0" borderId="0" xfId="40" applyNumberFormat="1" applyFont="1" applyAlignment="1">
      <alignment vertical="center" wrapText="1"/>
    </xf>
    <xf numFmtId="3" fontId="7" fillId="24" borderId="13" xfId="43" applyNumberFormat="1" applyFont="1" applyFill="1" applyBorder="1" applyAlignment="1">
      <alignment horizontal="center" vertical="center" wrapText="1"/>
    </xf>
    <xf numFmtId="4" fontId="71" fillId="35" borderId="13" xfId="90" applyNumberFormat="1" applyFont="1" applyFill="1" applyBorder="1" applyAlignment="1">
      <alignment horizontal="right" vertical="center" wrapText="1" indent="1"/>
    </xf>
    <xf numFmtId="4" fontId="71" fillId="35" borderId="13" xfId="90" applyNumberFormat="1" applyFont="1" applyFill="1" applyBorder="1" applyAlignment="1">
      <alignment horizontal="right" vertical="center" wrapText="1"/>
    </xf>
    <xf numFmtId="166" fontId="66" fillId="40" borderId="13" xfId="0" applyNumberFormat="1" applyFont="1" applyFill="1" applyBorder="1" applyAlignment="1">
      <alignment vertical="center" wrapText="1"/>
    </xf>
    <xf numFmtId="166" fontId="66" fillId="24" borderId="13" xfId="0" applyNumberFormat="1" applyFont="1" applyFill="1" applyBorder="1" applyAlignment="1">
      <alignment vertical="center" wrapText="1"/>
    </xf>
    <xf numFmtId="0" fontId="74" fillId="0" borderId="12" xfId="0" applyFont="1" applyBorder="1" applyAlignment="1">
      <alignment horizontal="center" vertical="center" wrapText="1"/>
    </xf>
    <xf numFmtId="0" fontId="75" fillId="0" borderId="13" xfId="0" applyFont="1" applyBorder="1" applyAlignment="1">
      <alignment horizontal="center" vertical="center" wrapText="1"/>
    </xf>
    <xf numFmtId="0" fontId="74" fillId="0" borderId="20" xfId="0" applyFont="1" applyBorder="1" applyAlignment="1">
      <alignment horizontal="center" vertical="center" wrapText="1"/>
    </xf>
    <xf numFmtId="3" fontId="3" fillId="35" borderId="17" xfId="0" applyNumberFormat="1" applyFont="1" applyFill="1" applyBorder="1" applyAlignment="1">
      <alignment horizontal="right" vertical="center" wrapText="1" indent="1"/>
    </xf>
    <xf numFmtId="3" fontId="7" fillId="24" borderId="17" xfId="45" applyNumberFormat="1" applyFont="1" applyFill="1" applyBorder="1" applyAlignment="1">
      <alignment horizontal="right" vertical="center" wrapText="1" indent="1"/>
    </xf>
    <xf numFmtId="49" fontId="25" fillId="0" borderId="0" xfId="90" applyNumberFormat="1" applyFont="1" applyAlignment="1">
      <alignment horizontal="left" wrapText="1"/>
    </xf>
    <xf numFmtId="4" fontId="3" fillId="0" borderId="0" xfId="0" applyNumberFormat="1" applyFont="1" applyAlignment="1">
      <alignment vertical="center" wrapText="1"/>
    </xf>
    <xf numFmtId="0" fontId="3" fillId="47" borderId="0" xfId="0" applyFont="1" applyFill="1" applyAlignment="1">
      <alignment vertical="center" wrapText="1"/>
    </xf>
    <xf numFmtId="4" fontId="3" fillId="47" borderId="0" xfId="0" applyNumberFormat="1" applyFont="1" applyFill="1" applyAlignment="1">
      <alignment vertical="center" wrapText="1"/>
    </xf>
    <xf numFmtId="3" fontId="0" fillId="0" borderId="0" xfId="0" applyNumberFormat="1"/>
    <xf numFmtId="4" fontId="0" fillId="0" borderId="0" xfId="0" applyNumberFormat="1"/>
    <xf numFmtId="0" fontId="3" fillId="0" borderId="0" xfId="91" applyFont="1"/>
    <xf numFmtId="4" fontId="2" fillId="0" borderId="0" xfId="0" applyNumberFormat="1" applyFont="1" applyAlignment="1">
      <alignment horizontal="center" vertical="center"/>
    </xf>
    <xf numFmtId="0" fontId="8" fillId="0" borderId="0" xfId="0" applyFont="1" applyAlignment="1">
      <alignment horizontal="center" vertical="center"/>
    </xf>
    <xf numFmtId="3" fontId="95" fillId="0" borderId="0" xfId="90" applyNumberFormat="1" applyFont="1"/>
    <xf numFmtId="3" fontId="25" fillId="0" borderId="0" xfId="0" applyNumberFormat="1" applyFont="1" applyAlignment="1">
      <alignment vertical="center" wrapText="1"/>
    </xf>
    <xf numFmtId="165" fontId="125" fillId="35" borderId="13" xfId="0" applyNumberFormat="1" applyFont="1" applyFill="1" applyBorder="1" applyAlignment="1">
      <alignment vertical="center" wrapText="1"/>
    </xf>
    <xf numFmtId="3" fontId="3" fillId="0" borderId="0" xfId="91" applyNumberFormat="1" applyFont="1" applyAlignment="1">
      <alignment vertical="center" wrapText="1"/>
    </xf>
    <xf numFmtId="3" fontId="125" fillId="0" borderId="0" xfId="0" applyNumberFormat="1" applyFont="1" applyAlignment="1">
      <alignment vertical="center"/>
    </xf>
    <xf numFmtId="0" fontId="125" fillId="0" borderId="0" xfId="0" applyFont="1" applyAlignment="1">
      <alignment vertical="center"/>
    </xf>
    <xf numFmtId="3" fontId="72" fillId="0" borderId="0" xfId="0" applyNumberFormat="1" applyFont="1"/>
    <xf numFmtId="3" fontId="70" fillId="0" borderId="0" xfId="45" applyNumberFormat="1" applyFont="1" applyAlignment="1">
      <alignment vertical="center" wrapText="1"/>
    </xf>
    <xf numFmtId="0" fontId="3" fillId="0" borderId="35" xfId="0" applyFont="1" applyBorder="1"/>
    <xf numFmtId="0" fontId="7" fillId="0" borderId="46" xfId="0" applyFont="1" applyBorder="1"/>
    <xf numFmtId="0" fontId="3" fillId="0" borderId="46" xfId="0" applyFont="1" applyBorder="1"/>
    <xf numFmtId="0" fontId="3" fillId="0" borderId="47" xfId="0" applyFont="1" applyBorder="1"/>
    <xf numFmtId="0" fontId="3" fillId="53" borderId="48" xfId="0" applyFont="1" applyFill="1" applyBorder="1"/>
    <xf numFmtId="4" fontId="3" fillId="0" borderId="0" xfId="0" applyNumberFormat="1" applyFont="1"/>
    <xf numFmtId="165" fontId="3" fillId="0" borderId="0" xfId="0" applyNumberFormat="1" applyFont="1"/>
    <xf numFmtId="0" fontId="3" fillId="0" borderId="49" xfId="0" applyFont="1" applyBorder="1"/>
    <xf numFmtId="3" fontId="126" fillId="0" borderId="0" xfId="0" applyNumberFormat="1" applyFont="1" applyAlignment="1">
      <alignment vertical="center"/>
    </xf>
    <xf numFmtId="3" fontId="3" fillId="0" borderId="49" xfId="0" applyNumberFormat="1" applyFont="1" applyBorder="1"/>
    <xf numFmtId="0" fontId="3" fillId="0" borderId="48" xfId="0" applyFont="1" applyBorder="1"/>
    <xf numFmtId="0" fontId="7" fillId="0" borderId="0" xfId="0" applyFont="1"/>
    <xf numFmtId="0" fontId="3" fillId="0" borderId="37" xfId="0" applyFont="1" applyBorder="1"/>
    <xf numFmtId="0" fontId="3" fillId="0" borderId="50" xfId="0" applyFont="1" applyBorder="1"/>
    <xf numFmtId="0" fontId="3" fillId="0" borderId="32" xfId="0" applyFont="1" applyBorder="1"/>
    <xf numFmtId="0" fontId="3" fillId="0" borderId="0" xfId="91" applyFont="1" applyAlignment="1">
      <alignment vertical="center"/>
    </xf>
    <xf numFmtId="0" fontId="72" fillId="0" borderId="0" xfId="0" applyFont="1" applyAlignment="1">
      <alignment vertical="center" wrapText="1"/>
    </xf>
    <xf numFmtId="0" fontId="0" fillId="0" borderId="0" xfId="0" applyAlignment="1">
      <alignment horizontal="left" vertical="top"/>
    </xf>
    <xf numFmtId="0" fontId="73" fillId="0" borderId="0" xfId="0" applyFont="1" applyAlignment="1">
      <alignment horizontal="left" vertical="top"/>
    </xf>
    <xf numFmtId="4" fontId="3" fillId="0" borderId="0" xfId="91" applyNumberFormat="1" applyFont="1"/>
    <xf numFmtId="0" fontId="29" fillId="0" borderId="0" xfId="0" applyFont="1" applyAlignment="1">
      <alignment horizontal="left" vertical="center" wrapText="1"/>
    </xf>
    <xf numFmtId="0" fontId="3" fillId="0" borderId="0" xfId="0" applyFont="1" applyAlignment="1">
      <alignment wrapText="1"/>
    </xf>
    <xf numFmtId="0" fontId="127" fillId="0" borderId="0" xfId="0" applyFont="1" applyAlignment="1">
      <alignment horizontal="left" vertical="top"/>
    </xf>
    <xf numFmtId="0" fontId="8" fillId="0" borderId="13" xfId="0" applyFont="1" applyBorder="1" applyAlignment="1">
      <alignment horizontal="left"/>
    </xf>
    <xf numFmtId="0" fontId="8" fillId="37" borderId="13" xfId="0" applyFont="1" applyFill="1" applyBorder="1" applyAlignment="1">
      <alignment horizontal="left"/>
    </xf>
    <xf numFmtId="0" fontId="65" fillId="0" borderId="13" xfId="0" applyFont="1" applyBorder="1" applyAlignment="1">
      <alignment horizontal="left" vertical="center"/>
    </xf>
    <xf numFmtId="0" fontId="8" fillId="0" borderId="13" xfId="0" applyFont="1" applyBorder="1" applyAlignment="1">
      <alignment horizontal="left" wrapText="1"/>
    </xf>
    <xf numFmtId="0" fontId="8" fillId="0" borderId="13" xfId="0" applyFont="1" applyBorder="1"/>
    <xf numFmtId="0" fontId="71" fillId="0" borderId="13" xfId="0" applyFont="1" applyBorder="1" applyAlignment="1">
      <alignment horizontal="left"/>
    </xf>
    <xf numFmtId="0" fontId="12" fillId="0" borderId="66" xfId="0" applyFont="1" applyBorder="1" applyAlignment="1">
      <alignment horizontal="center" vertical="center" wrapText="1"/>
    </xf>
    <xf numFmtId="0" fontId="12" fillId="0" borderId="68" xfId="0" applyFont="1" applyBorder="1" applyAlignment="1">
      <alignment horizontal="center" vertical="center" wrapText="1"/>
    </xf>
    <xf numFmtId="0" fontId="8" fillId="0" borderId="23" xfId="35" applyNumberFormat="1" applyFont="1" applyBorder="1" applyAlignment="1" applyProtection="1">
      <alignment horizontal="left" vertical="center" indent="1"/>
    </xf>
    <xf numFmtId="0" fontId="8" fillId="0" borderId="60" xfId="35" applyNumberFormat="1" applyFont="1" applyBorder="1" applyAlignment="1" applyProtection="1">
      <alignment horizontal="left" vertical="center" indent="1"/>
    </xf>
    <xf numFmtId="0" fontId="12" fillId="46" borderId="66" xfId="0" applyFont="1" applyFill="1" applyBorder="1" applyAlignment="1">
      <alignment horizontal="center" vertical="center" wrapText="1"/>
    </xf>
    <xf numFmtId="0" fontId="65" fillId="46" borderId="67" xfId="0" applyFont="1" applyFill="1" applyBorder="1" applyAlignment="1">
      <alignment horizontal="center" vertical="center" wrapText="1"/>
    </xf>
    <xf numFmtId="0" fontId="65" fillId="46" borderId="68" xfId="0" applyFont="1" applyFill="1" applyBorder="1" applyAlignment="1">
      <alignment horizontal="center" vertical="center" wrapText="1"/>
    </xf>
    <xf numFmtId="0" fontId="106" fillId="0" borderId="66" xfId="0" applyFont="1" applyBorder="1" applyAlignment="1">
      <alignment horizontal="center" vertical="center" wrapText="1"/>
    </xf>
    <xf numFmtId="0" fontId="106" fillId="0" borderId="67" xfId="0" applyFont="1" applyBorder="1" applyAlignment="1">
      <alignment horizontal="center" vertical="center" wrapText="1"/>
    </xf>
    <xf numFmtId="0" fontId="106" fillId="0" borderId="68" xfId="0" applyFont="1" applyBorder="1" applyAlignment="1">
      <alignment horizontal="center" vertical="center" wrapText="1"/>
    </xf>
    <xf numFmtId="0" fontId="12" fillId="0" borderId="63"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7" fillId="0" borderId="75" xfId="0" applyFont="1" applyBorder="1" applyAlignment="1">
      <alignment horizontal="left" vertical="center" wrapText="1" indent="1"/>
    </xf>
    <xf numFmtId="0" fontId="7" fillId="0" borderId="50" xfId="0" applyFont="1" applyBorder="1" applyAlignment="1">
      <alignment horizontal="left" vertical="center" wrapText="1" inden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6" xfId="0" applyFont="1" applyBorder="1" applyAlignment="1">
      <alignment horizontal="center" vertical="center" wrapText="1"/>
    </xf>
    <xf numFmtId="0" fontId="7" fillId="0" borderId="22" xfId="0" applyFont="1" applyBorder="1" applyAlignment="1">
      <alignment horizontal="left" vertical="center" wrapText="1" indent="1"/>
    </xf>
    <xf numFmtId="0" fontId="7" fillId="0" borderId="29" xfId="0" applyFont="1" applyBorder="1" applyAlignment="1">
      <alignment horizontal="left" vertical="center" wrapText="1" indent="1"/>
    </xf>
    <xf numFmtId="0" fontId="7" fillId="0" borderId="34" xfId="0" applyFont="1" applyBorder="1" applyAlignment="1">
      <alignment horizontal="left" vertical="center" wrapText="1" indent="1"/>
    </xf>
    <xf numFmtId="49" fontId="71" fillId="0" borderId="35" xfId="0" applyNumberFormat="1" applyFont="1" applyBorder="1" applyAlignment="1">
      <alignment horizontal="left" wrapText="1"/>
    </xf>
    <xf numFmtId="49" fontId="71" fillId="0" borderId="46" xfId="0" applyNumberFormat="1" applyFont="1" applyBorder="1" applyAlignment="1">
      <alignment horizontal="left" wrapText="1"/>
    </xf>
    <xf numFmtId="49" fontId="71" fillId="0" borderId="47" xfId="0" applyNumberFormat="1" applyFont="1" applyBorder="1" applyAlignment="1">
      <alignment horizontal="left" wrapText="1"/>
    </xf>
    <xf numFmtId="49" fontId="71" fillId="0" borderId="37" xfId="0" applyNumberFormat="1" applyFont="1" applyBorder="1" applyAlignment="1">
      <alignment horizontal="left" wrapText="1"/>
    </xf>
    <xf numFmtId="49" fontId="71" fillId="0" borderId="50" xfId="0" applyNumberFormat="1" applyFont="1" applyBorder="1" applyAlignment="1">
      <alignment horizontal="left" wrapText="1"/>
    </xf>
    <xf numFmtId="49" fontId="71" fillId="0" borderId="32" xfId="0" applyNumberFormat="1" applyFont="1" applyBorder="1" applyAlignment="1">
      <alignment horizontal="left" wrapText="1"/>
    </xf>
    <xf numFmtId="0" fontId="88" fillId="0" borderId="30" xfId="0" applyFont="1" applyBorder="1" applyAlignment="1">
      <alignment horizontal="center" vertical="center"/>
    </xf>
    <xf numFmtId="0" fontId="88" fillId="0" borderId="31" xfId="0" applyFont="1" applyBorder="1" applyAlignment="1">
      <alignment horizontal="center" vertical="center"/>
    </xf>
    <xf numFmtId="0" fontId="88" fillId="0" borderId="36" xfId="0" applyFont="1" applyBorder="1" applyAlignment="1">
      <alignment horizontal="center" vertical="center"/>
    </xf>
    <xf numFmtId="0" fontId="69" fillId="0" borderId="75" xfId="0" applyFont="1" applyBorder="1" applyAlignment="1">
      <alignment horizontal="left" vertical="center" wrapText="1" indent="1"/>
    </xf>
    <xf numFmtId="0" fontId="69" fillId="0" borderId="50" xfId="0" applyFont="1" applyBorder="1" applyAlignment="1">
      <alignment horizontal="left" vertical="center" wrapText="1" indent="1"/>
    </xf>
    <xf numFmtId="0" fontId="69" fillId="0" borderId="54" xfId="0" applyFont="1" applyBorder="1" applyAlignment="1">
      <alignment horizontal="left" vertical="center" wrapText="1" indent="1"/>
    </xf>
    <xf numFmtId="0" fontId="69" fillId="0" borderId="15"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29" xfId="0" applyFont="1" applyBorder="1" applyAlignment="1">
      <alignment horizontal="center" vertical="center" wrapText="1"/>
    </xf>
    <xf numFmtId="0" fontId="88" fillId="0" borderId="20" xfId="0" applyFont="1" applyBorder="1" applyAlignment="1">
      <alignment horizontal="center" vertical="center"/>
    </xf>
    <xf numFmtId="0" fontId="88" fillId="0" borderId="27" xfId="0" applyFont="1" applyBorder="1" applyAlignment="1">
      <alignment horizontal="center" vertical="center"/>
    </xf>
    <xf numFmtId="0" fontId="88" fillId="0" borderId="38" xfId="0" applyFont="1" applyBorder="1" applyAlignment="1">
      <alignment horizontal="center" vertical="center"/>
    </xf>
    <xf numFmtId="0" fontId="106" fillId="0" borderId="30" xfId="0" applyFont="1" applyBorder="1" applyAlignment="1">
      <alignment horizontal="center" vertical="center" wrapText="1"/>
    </xf>
    <xf numFmtId="0" fontId="106" fillId="0" borderId="31" xfId="0" applyFont="1" applyBorder="1" applyAlignment="1">
      <alignment horizontal="center" vertical="center" wrapText="1"/>
    </xf>
    <xf numFmtId="0" fontId="106" fillId="0" borderId="36" xfId="0" applyFont="1" applyBorder="1" applyAlignment="1">
      <alignment horizontal="center" vertical="center" wrapText="1"/>
    </xf>
    <xf numFmtId="0" fontId="74" fillId="0" borderId="61" xfId="0" applyFont="1" applyBorder="1" applyAlignment="1">
      <alignment horizontal="left" vertical="center" wrapText="1" indent="1"/>
    </xf>
    <xf numFmtId="0" fontId="74" fillId="0" borderId="72" xfId="0" applyFont="1" applyBorder="1" applyAlignment="1">
      <alignment horizontal="left" vertical="center" wrapText="1" indent="1"/>
    </xf>
    <xf numFmtId="0" fontId="74" fillId="0" borderId="41" xfId="0" applyFont="1" applyBorder="1" applyAlignment="1">
      <alignment horizontal="left" vertical="center" wrapText="1" indent="1"/>
    </xf>
    <xf numFmtId="0" fontId="88" fillId="0" borderId="69" xfId="90" applyFont="1" applyBorder="1" applyAlignment="1">
      <alignment horizontal="center" vertical="center"/>
    </xf>
    <xf numFmtId="0" fontId="88" fillId="0" borderId="70" xfId="90" applyFont="1" applyBorder="1" applyAlignment="1">
      <alignment horizontal="center" vertical="center"/>
    </xf>
    <xf numFmtId="0" fontId="88" fillId="0" borderId="71" xfId="90" applyFont="1" applyBorder="1" applyAlignment="1">
      <alignment horizontal="center" vertical="center"/>
    </xf>
    <xf numFmtId="0" fontId="69" fillId="0" borderId="61" xfId="90" applyFont="1" applyBorder="1" applyAlignment="1">
      <alignment horizontal="left" vertical="center" wrapText="1" indent="1"/>
    </xf>
    <xf numFmtId="0" fontId="69" fillId="0" borderId="72" xfId="90" applyFont="1" applyBorder="1" applyAlignment="1">
      <alignment horizontal="left" vertical="center" wrapText="1" indent="1"/>
    </xf>
    <xf numFmtId="0" fontId="69" fillId="0" borderId="41" xfId="90" applyFont="1" applyBorder="1" applyAlignment="1">
      <alignment horizontal="left" vertical="center" wrapText="1" indent="1"/>
    </xf>
    <xf numFmtId="0" fontId="69" fillId="0" borderId="15" xfId="90" applyFont="1" applyBorder="1" applyAlignment="1">
      <alignment horizontal="center" vertical="center" wrapText="1"/>
    </xf>
    <xf numFmtId="0" fontId="69" fillId="0" borderId="19" xfId="90" applyFont="1" applyBorder="1" applyAlignment="1">
      <alignment horizontal="center" vertical="center" wrapText="1"/>
    </xf>
    <xf numFmtId="0" fontId="69" fillId="0" borderId="29" xfId="90" applyFont="1" applyBorder="1" applyAlignment="1">
      <alignment horizontal="center" vertical="center" wrapText="1"/>
    </xf>
    <xf numFmtId="0" fontId="88" fillId="0" borderId="13" xfId="90" applyFont="1" applyBorder="1" applyAlignment="1">
      <alignment horizontal="center" vertical="center"/>
    </xf>
    <xf numFmtId="0" fontId="88" fillId="0" borderId="20" xfId="90" applyFont="1" applyBorder="1" applyAlignment="1">
      <alignment horizontal="center" vertical="center"/>
    </xf>
    <xf numFmtId="0" fontId="88" fillId="0" borderId="38" xfId="90" applyFont="1" applyBorder="1" applyAlignment="1">
      <alignment horizontal="center" vertical="center"/>
    </xf>
    <xf numFmtId="49" fontId="3" fillId="0" borderId="20" xfId="0" applyNumberFormat="1" applyFont="1" applyBorder="1" applyAlignment="1">
      <alignment horizontal="left"/>
    </xf>
    <xf numFmtId="49" fontId="3" fillId="0" borderId="52" xfId="0" applyNumberFormat="1" applyFont="1" applyBorder="1" applyAlignment="1">
      <alignment horizontal="left"/>
    </xf>
    <xf numFmtId="49" fontId="3" fillId="0" borderId="27" xfId="0" applyNumberFormat="1" applyFont="1" applyBorder="1" applyAlignment="1">
      <alignment horizontal="left"/>
    </xf>
    <xf numFmtId="49" fontId="8" fillId="0" borderId="20" xfId="0" applyNumberFormat="1" applyFont="1" applyBorder="1" applyAlignment="1">
      <alignment horizontal="left"/>
    </xf>
    <xf numFmtId="49" fontId="8" fillId="0" borderId="52" xfId="0" applyNumberFormat="1" applyFont="1" applyBorder="1" applyAlignment="1">
      <alignment horizontal="left"/>
    </xf>
    <xf numFmtId="49" fontId="8" fillId="0" borderId="27" xfId="0" applyNumberFormat="1" applyFont="1" applyBorder="1" applyAlignment="1">
      <alignment horizontal="left"/>
    </xf>
    <xf numFmtId="0" fontId="96" fillId="0" borderId="0" xfId="0" applyFont="1" applyAlignment="1">
      <alignment horizontal="left" vertical="center" wrapText="1"/>
    </xf>
    <xf numFmtId="0" fontId="75" fillId="0" borderId="23" xfId="0" applyFont="1" applyBorder="1" applyAlignment="1">
      <alignment horizontal="center" vertical="center" wrapText="1"/>
    </xf>
    <xf numFmtId="0" fontId="75" fillId="0" borderId="15" xfId="0" applyFont="1" applyBorder="1" applyAlignment="1">
      <alignment horizontal="center" vertical="center" wrapText="1"/>
    </xf>
    <xf numFmtId="0" fontId="75" fillId="0" borderId="16" xfId="0" applyFont="1" applyBorder="1" applyAlignment="1">
      <alignment horizontal="center" vertical="center" wrapText="1"/>
    </xf>
    <xf numFmtId="0" fontId="75" fillId="0" borderId="25" xfId="0" applyFont="1" applyBorder="1" applyAlignment="1">
      <alignment horizontal="center" vertical="center" wrapText="1"/>
    </xf>
    <xf numFmtId="0" fontId="75" fillId="0" borderId="13" xfId="0" applyFont="1" applyBorder="1" applyAlignment="1">
      <alignment horizontal="center" vertical="center" wrapText="1"/>
    </xf>
    <xf numFmtId="0" fontId="75" fillId="0" borderId="17" xfId="0" applyFont="1" applyBorder="1" applyAlignment="1">
      <alignment horizontal="center" vertical="center" wrapText="1"/>
    </xf>
    <xf numFmtId="0" fontId="75" fillId="0" borderId="24" xfId="0" applyFont="1" applyBorder="1" applyAlignment="1">
      <alignment horizontal="center" vertical="center" wrapText="1"/>
    </xf>
    <xf numFmtId="0" fontId="75" fillId="0" borderId="14" xfId="0" applyFont="1" applyBorder="1" applyAlignment="1">
      <alignment horizontal="center" vertical="center" wrapText="1"/>
    </xf>
    <xf numFmtId="0" fontId="75" fillId="0" borderId="18" xfId="0" applyFont="1" applyBorder="1" applyAlignment="1">
      <alignment horizontal="center" vertical="center" wrapText="1"/>
    </xf>
    <xf numFmtId="0" fontId="74" fillId="0" borderId="13" xfId="0" applyFont="1" applyBorder="1" applyAlignment="1">
      <alignment horizontal="center" vertical="center" wrapText="1"/>
    </xf>
    <xf numFmtId="0" fontId="106" fillId="0" borderId="12" xfId="0" applyFont="1" applyBorder="1" applyAlignment="1">
      <alignment horizontal="center" vertical="center" wrapText="1"/>
    </xf>
    <xf numFmtId="0" fontId="106" fillId="0" borderId="0" xfId="0" applyFont="1" applyAlignment="1">
      <alignment horizontal="center" vertical="center" wrapText="1"/>
    </xf>
    <xf numFmtId="0" fontId="74" fillId="0" borderId="22" xfId="0" applyFont="1" applyBorder="1" applyAlignment="1">
      <alignment horizontal="center" vertical="center" textRotation="90" wrapText="1"/>
    </xf>
    <xf numFmtId="0" fontId="74" fillId="0" borderId="15" xfId="0" applyFont="1" applyBorder="1" applyAlignment="1">
      <alignment horizontal="center" vertical="center" textRotation="90" wrapText="1"/>
    </xf>
    <xf numFmtId="0" fontId="74" fillId="0" borderId="29" xfId="0" applyFont="1" applyBorder="1" applyAlignment="1">
      <alignment horizontal="center" vertical="center" wrapText="1"/>
    </xf>
    <xf numFmtId="0" fontId="74" fillId="36" borderId="29" xfId="0" applyFont="1" applyFill="1" applyBorder="1" applyAlignment="1">
      <alignment horizontal="center" vertical="center" wrapText="1"/>
    </xf>
    <xf numFmtId="0" fontId="74" fillId="36" borderId="13" xfId="0" applyFont="1" applyFill="1" applyBorder="1" applyAlignment="1">
      <alignment horizontal="center" vertical="center" wrapText="1"/>
    </xf>
    <xf numFmtId="0" fontId="74" fillId="0" borderId="37"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75" xfId="0" applyFont="1" applyBorder="1" applyAlignment="1">
      <alignment horizontal="center" vertical="center" wrapText="1"/>
    </xf>
    <xf numFmtId="0" fontId="3" fillId="0" borderId="20" xfId="0" applyFont="1" applyBorder="1" applyAlignment="1">
      <alignment horizontal="left"/>
    </xf>
    <xf numFmtId="0" fontId="3" fillId="0" borderId="52" xfId="0" applyFont="1" applyBorder="1" applyAlignment="1">
      <alignment horizontal="left"/>
    </xf>
    <xf numFmtId="0" fontId="3" fillId="0" borderId="27" xfId="0" applyFont="1" applyBorder="1" applyAlignment="1">
      <alignment horizontal="left"/>
    </xf>
    <xf numFmtId="0" fontId="8" fillId="0" borderId="20" xfId="0" applyFont="1" applyBorder="1" applyAlignment="1">
      <alignment horizontal="left"/>
    </xf>
    <xf numFmtId="0" fontId="8" fillId="0" borderId="52" xfId="0" applyFont="1" applyBorder="1" applyAlignment="1">
      <alignment horizontal="left"/>
    </xf>
    <xf numFmtId="0" fontId="8" fillId="0" borderId="27" xfId="0" applyFont="1" applyBorder="1" applyAlignment="1">
      <alignment horizontal="left"/>
    </xf>
    <xf numFmtId="0" fontId="109" fillId="48" borderId="57" xfId="91" applyFont="1" applyFill="1" applyBorder="1" applyAlignment="1">
      <alignment horizontal="center" vertical="center" wrapText="1"/>
    </xf>
    <xf numFmtId="0" fontId="109" fillId="48" borderId="45" xfId="91" applyFont="1" applyFill="1" applyBorder="1" applyAlignment="1">
      <alignment horizontal="center" vertical="center" wrapText="1"/>
    </xf>
    <xf numFmtId="0" fontId="74" fillId="0" borderId="12" xfId="91" applyFont="1" applyBorder="1" applyAlignment="1">
      <alignment horizontal="center" vertical="center" wrapText="1"/>
    </xf>
    <xf numFmtId="0" fontId="74" fillId="0" borderId="75" xfId="91" applyFont="1" applyBorder="1" applyAlignment="1">
      <alignment horizontal="center" vertical="center" wrapText="1"/>
    </xf>
    <xf numFmtId="0" fontId="7" fillId="0" borderId="63" xfId="41" applyFont="1" applyBorder="1" applyAlignment="1">
      <alignment horizontal="center" vertical="center"/>
    </xf>
    <xf numFmtId="0" fontId="7" fillId="0" borderId="58" xfId="41" applyFont="1" applyBorder="1" applyAlignment="1">
      <alignment horizontal="center" vertical="center"/>
    </xf>
    <xf numFmtId="0" fontId="7" fillId="0" borderId="59" xfId="41" applyFont="1" applyBorder="1" applyAlignment="1">
      <alignment horizontal="center" vertical="center"/>
    </xf>
    <xf numFmtId="0" fontId="69" fillId="0" borderId="66" xfId="41" applyFont="1" applyBorder="1" applyAlignment="1">
      <alignment horizontal="left" vertical="center" wrapText="1" indent="1"/>
    </xf>
    <xf numFmtId="0" fontId="69" fillId="0" borderId="67" xfId="41" applyFont="1" applyBorder="1" applyAlignment="1">
      <alignment horizontal="left" vertical="center" wrapText="1" indent="1"/>
    </xf>
    <xf numFmtId="0" fontId="69" fillId="0" borderId="68" xfId="41" applyFont="1" applyBorder="1" applyAlignment="1">
      <alignment horizontal="left" vertical="center" wrapText="1" indent="1"/>
    </xf>
    <xf numFmtId="0" fontId="68" fillId="0" borderId="20" xfId="41" applyBorder="1" applyAlignment="1">
      <alignment horizontal="left" vertical="center" wrapText="1"/>
    </xf>
    <xf numFmtId="0" fontId="68" fillId="0" borderId="52" xfId="41" applyBorder="1" applyAlignment="1">
      <alignment horizontal="left" vertical="center" wrapText="1"/>
    </xf>
    <xf numFmtId="0" fontId="68" fillId="0" borderId="27" xfId="41" applyBorder="1" applyAlignment="1">
      <alignment horizontal="left" vertical="center" wrapText="1"/>
    </xf>
    <xf numFmtId="0" fontId="3" fillId="47" borderId="0" xfId="0" applyFont="1" applyFill="1" applyAlignment="1">
      <alignment vertical="center" wrapText="1"/>
    </xf>
    <xf numFmtId="0" fontId="0" fillId="47" borderId="0" xfId="0" applyFill="1" applyAlignment="1">
      <alignment vertical="center" wrapText="1"/>
    </xf>
    <xf numFmtId="0" fontId="25" fillId="0" borderId="37" xfId="0" applyFont="1" applyBorder="1" applyAlignment="1">
      <alignment horizontal="left" vertical="center"/>
    </xf>
    <xf numFmtId="0" fontId="25" fillId="0" borderId="50" xfId="0" applyFont="1" applyBorder="1" applyAlignment="1">
      <alignment horizontal="left" vertical="center"/>
    </xf>
    <xf numFmtId="0" fontId="25" fillId="0" borderId="32" xfId="0" applyFont="1" applyBorder="1" applyAlignment="1">
      <alignment horizontal="left" vertical="center"/>
    </xf>
    <xf numFmtId="0" fontId="25" fillId="0" borderId="35" xfId="0" applyFont="1" applyBorder="1" applyAlignment="1">
      <alignment horizontal="left" vertical="center"/>
    </xf>
    <xf numFmtId="0" fontId="25" fillId="0" borderId="46" xfId="0" applyFont="1" applyBorder="1" applyAlignment="1">
      <alignment horizontal="left" vertical="center"/>
    </xf>
    <xf numFmtId="0" fontId="25" fillId="0" borderId="47" xfId="0" applyFont="1" applyBorder="1" applyAlignment="1">
      <alignment horizontal="left" vertical="center"/>
    </xf>
    <xf numFmtId="0" fontId="12" fillId="0" borderId="69" xfId="0" applyFont="1" applyBorder="1" applyAlignment="1">
      <alignment horizontal="center" vertical="center" wrapText="1"/>
    </xf>
    <xf numFmtId="0" fontId="12" fillId="0" borderId="70" xfId="0" applyFont="1" applyBorder="1" applyAlignment="1">
      <alignment horizontal="center" vertical="center" wrapText="1"/>
    </xf>
    <xf numFmtId="0" fontId="12" fillId="0" borderId="7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7" fillId="0" borderId="61" xfId="0" applyFont="1" applyBorder="1" applyAlignment="1">
      <alignment horizontal="left" vertical="center" wrapText="1" indent="1"/>
    </xf>
    <xf numFmtId="0" fontId="7" fillId="0" borderId="40" xfId="0" applyFont="1" applyBorder="1" applyAlignment="1">
      <alignment horizontal="left" vertical="center" wrapText="1" indent="1"/>
    </xf>
    <xf numFmtId="0" fontId="7" fillId="0" borderId="72" xfId="0" applyFont="1" applyBorder="1" applyAlignment="1">
      <alignment horizontal="center" vertical="center" wrapText="1"/>
    </xf>
    <xf numFmtId="0" fontId="7" fillId="0" borderId="41" xfId="0" applyFont="1" applyBorder="1" applyAlignment="1">
      <alignment horizontal="center" vertical="center" wrapText="1"/>
    </xf>
    <xf numFmtId="0" fontId="25" fillId="0" borderId="37" xfId="0" applyFont="1" applyBorder="1" applyAlignment="1">
      <alignment horizontal="left" vertical="center" wrapText="1"/>
    </xf>
    <xf numFmtId="0" fontId="25" fillId="0" borderId="50" xfId="0" applyFont="1" applyBorder="1" applyAlignment="1">
      <alignment horizontal="left" vertical="center" wrapText="1"/>
    </xf>
    <xf numFmtId="0" fontId="25" fillId="0" borderId="32" xfId="0" applyFont="1" applyBorder="1" applyAlignment="1">
      <alignment horizontal="left"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7" fillId="0" borderId="62" xfId="0" applyFont="1" applyBorder="1" applyAlignment="1">
      <alignment horizontal="left" vertical="center" wrapText="1" indent="1"/>
    </xf>
    <xf numFmtId="0" fontId="7" fillId="0" borderId="52" xfId="0" applyFont="1" applyBorder="1" applyAlignment="1">
      <alignment horizontal="left" vertical="center" wrapText="1" indent="1"/>
    </xf>
    <xf numFmtId="0" fontId="7" fillId="0" borderId="38" xfId="0" applyFont="1" applyBorder="1" applyAlignment="1">
      <alignment horizontal="left" vertical="center" wrapText="1" indent="1"/>
    </xf>
    <xf numFmtId="0" fontId="25" fillId="0" borderId="37" xfId="91" applyFont="1" applyBorder="1" applyAlignment="1">
      <alignment horizontal="left" vertical="center"/>
    </xf>
    <xf numFmtId="0" fontId="25" fillId="0" borderId="50" xfId="91" applyFont="1" applyBorder="1" applyAlignment="1">
      <alignment horizontal="left" vertical="center"/>
    </xf>
    <xf numFmtId="0" fontId="25" fillId="0" borderId="32" xfId="91" applyFont="1" applyBorder="1" applyAlignment="1">
      <alignment horizontal="left" vertical="center"/>
    </xf>
    <xf numFmtId="0" fontId="106" fillId="0" borderId="69" xfId="40" applyFont="1" applyBorder="1" applyAlignment="1">
      <alignment horizontal="center" vertical="center" wrapText="1"/>
    </xf>
    <xf numFmtId="0" fontId="106" fillId="0" borderId="70" xfId="40" applyFont="1" applyBorder="1" applyAlignment="1">
      <alignment horizontal="center" vertical="center"/>
    </xf>
    <xf numFmtId="0" fontId="106" fillId="0" borderId="71" xfId="40" applyFont="1" applyBorder="1" applyAlignment="1">
      <alignment horizontal="center" vertical="center"/>
    </xf>
    <xf numFmtId="0" fontId="74" fillId="0" borderId="23" xfId="40" applyFont="1" applyBorder="1" applyAlignment="1">
      <alignment horizontal="left" vertical="center" wrapText="1" indent="1"/>
    </xf>
    <xf numFmtId="0" fontId="74" fillId="0" borderId="25" xfId="40" applyFont="1" applyBorder="1" applyAlignment="1">
      <alignment horizontal="left" vertical="center" wrapText="1" indent="1"/>
    </xf>
    <xf numFmtId="0" fontId="74" fillId="0" borderId="24" xfId="40" applyFont="1" applyBorder="1" applyAlignment="1">
      <alignment horizontal="left" vertical="center" wrapText="1" indent="1"/>
    </xf>
    <xf numFmtId="0" fontId="25" fillId="0" borderId="35" xfId="40" applyFont="1" applyBorder="1" applyAlignment="1">
      <alignment horizontal="left" vertical="center"/>
    </xf>
    <xf numFmtId="0" fontId="25" fillId="0" borderId="46" xfId="40" applyFont="1" applyBorder="1" applyAlignment="1">
      <alignment horizontal="left" vertical="center"/>
    </xf>
    <xf numFmtId="0" fontId="25" fillId="0" borderId="47" xfId="40" applyFont="1" applyBorder="1" applyAlignment="1">
      <alignment horizontal="left" vertical="center"/>
    </xf>
    <xf numFmtId="0" fontId="25" fillId="36" borderId="48" xfId="40" applyFont="1" applyFill="1" applyBorder="1" applyAlignment="1">
      <alignment horizontal="left" vertical="center"/>
    </xf>
    <xf numFmtId="0" fontId="25" fillId="36" borderId="0" xfId="40" applyFont="1" applyFill="1" applyAlignment="1">
      <alignment horizontal="left" vertical="center"/>
    </xf>
    <xf numFmtId="0" fontId="25" fillId="36" borderId="49" xfId="40" applyFont="1" applyFill="1" applyBorder="1" applyAlignment="1">
      <alignment horizontal="left" vertical="center"/>
    </xf>
    <xf numFmtId="0" fontId="25" fillId="0" borderId="48" xfId="91" applyFont="1" applyBorder="1" applyAlignment="1">
      <alignment horizontal="left" vertical="center"/>
    </xf>
    <xf numFmtId="0" fontId="25" fillId="0" borderId="0" xfId="91" applyFont="1" applyAlignment="1">
      <alignment horizontal="left" vertical="center"/>
    </xf>
    <xf numFmtId="0" fontId="25" fillId="0" borderId="49" xfId="91" applyFont="1" applyBorder="1" applyAlignment="1">
      <alignment horizontal="left"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8" xfId="0" applyFont="1" applyBorder="1" applyAlignment="1">
      <alignment horizontal="center" vertical="center" wrapText="1"/>
    </xf>
    <xf numFmtId="0" fontId="7" fillId="0" borderId="54" xfId="0" applyFont="1" applyBorder="1" applyAlignment="1">
      <alignment horizontal="left" vertical="center" wrapText="1" indent="1"/>
    </xf>
    <xf numFmtId="0" fontId="74" fillId="36" borderId="34" xfId="0" applyFont="1" applyFill="1" applyBorder="1" applyAlignment="1">
      <alignment horizontal="center" vertical="center" wrapText="1"/>
    </xf>
    <xf numFmtId="0" fontId="74" fillId="36" borderId="14" xfId="0" applyFont="1" applyFill="1" applyBorder="1" applyAlignment="1">
      <alignment horizontal="center" vertical="center" wrapText="1"/>
    </xf>
    <xf numFmtId="0" fontId="106" fillId="0" borderId="63" xfId="0" applyFont="1" applyBorder="1" applyAlignment="1">
      <alignment horizontal="center" vertical="center" wrapText="1"/>
    </xf>
    <xf numFmtId="0" fontId="106" fillId="0" borderId="58" xfId="0" applyFont="1" applyBorder="1" applyAlignment="1">
      <alignment horizontal="center" vertical="center" wrapText="1"/>
    </xf>
    <xf numFmtId="0" fontId="106" fillId="0" borderId="59" xfId="0" applyFont="1" applyBorder="1" applyAlignment="1">
      <alignment horizontal="center" vertical="center" wrapText="1"/>
    </xf>
    <xf numFmtId="0" fontId="74" fillId="49" borderId="29" xfId="0" applyFont="1" applyFill="1" applyBorder="1" applyAlignment="1">
      <alignment horizontal="center" vertical="center" wrapText="1"/>
    </xf>
    <xf numFmtId="0" fontId="74" fillId="49" borderId="13" xfId="0" applyFont="1" applyFill="1" applyBorder="1" applyAlignment="1">
      <alignment horizontal="center" vertical="center" wrapText="1"/>
    </xf>
    <xf numFmtId="0" fontId="74" fillId="0" borderId="22" xfId="0" applyFont="1" applyBorder="1" applyAlignment="1">
      <alignment horizontal="center" vertical="center" wrapText="1"/>
    </xf>
    <xf numFmtId="0" fontId="74" fillId="0" borderId="15" xfId="0" applyFont="1" applyBorder="1" applyAlignment="1">
      <alignment horizontal="center" vertical="center" wrapText="1"/>
    </xf>
    <xf numFmtId="0" fontId="4" fillId="0" borderId="63" xfId="0" applyFont="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7" fillId="0" borderId="72" xfId="0" applyFont="1" applyBorder="1" applyAlignment="1">
      <alignment horizontal="left" vertical="center" wrapText="1" indent="1"/>
    </xf>
    <xf numFmtId="0" fontId="7" fillId="0" borderId="67" xfId="0" applyFont="1" applyBorder="1" applyAlignment="1">
      <alignment horizontal="left" vertical="center" wrapText="1" indent="1"/>
    </xf>
    <xf numFmtId="0" fontId="7" fillId="0" borderId="41" xfId="0" applyFont="1" applyBorder="1" applyAlignment="1">
      <alignment horizontal="left" vertical="center" wrapText="1" indent="1"/>
    </xf>
    <xf numFmtId="0" fontId="66"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7" xfId="0" applyFont="1" applyBorder="1" applyAlignment="1">
      <alignment horizontal="center" vertical="center" wrapText="1"/>
    </xf>
    <xf numFmtId="0" fontId="4" fillId="0" borderId="30" xfId="43" applyFont="1" applyBorder="1" applyAlignment="1">
      <alignment horizontal="center" vertical="center" wrapText="1"/>
    </xf>
    <xf numFmtId="0" fontId="4" fillId="0" borderId="31" xfId="43" applyFont="1" applyBorder="1" applyAlignment="1">
      <alignment horizontal="center" vertical="center" wrapText="1"/>
    </xf>
    <xf numFmtId="0" fontId="4" fillId="0" borderId="36" xfId="43" applyFont="1" applyBorder="1" applyAlignment="1">
      <alignment horizontal="center" vertical="center" wrapText="1"/>
    </xf>
    <xf numFmtId="0" fontId="88" fillId="0" borderId="23" xfId="43" applyFont="1" applyBorder="1" applyAlignment="1">
      <alignment horizontal="center" vertical="center" wrapText="1"/>
    </xf>
    <xf numFmtId="0" fontId="88" fillId="0" borderId="25" xfId="43" applyFont="1" applyBorder="1" applyAlignment="1">
      <alignment horizontal="center" vertical="center" wrapText="1"/>
    </xf>
    <xf numFmtId="0" fontId="69" fillId="0" borderId="15" xfId="0" applyFont="1" applyBorder="1" applyAlignment="1">
      <alignment horizontal="left" vertical="center" wrapText="1"/>
    </xf>
    <xf numFmtId="0" fontId="69" fillId="0" borderId="13" xfId="0" applyFont="1" applyBorder="1" applyAlignment="1">
      <alignment horizontal="left" vertical="center" wrapText="1"/>
    </xf>
    <xf numFmtId="0" fontId="74" fillId="0" borderId="75" xfId="0" applyFont="1" applyBorder="1" applyAlignment="1">
      <alignment horizontal="left" vertical="center" wrapText="1" indent="1"/>
    </xf>
    <xf numFmtId="0" fontId="74" fillId="0" borderId="50" xfId="0" applyFont="1" applyBorder="1" applyAlignment="1">
      <alignment horizontal="left" vertical="center" wrapText="1" indent="1"/>
    </xf>
    <xf numFmtId="0" fontId="74" fillId="0" borderId="54" xfId="0" applyFont="1" applyBorder="1" applyAlignment="1">
      <alignment horizontal="left" vertical="center" wrapText="1" indent="1"/>
    </xf>
    <xf numFmtId="0" fontId="7" fillId="0" borderId="29" xfId="0" applyFont="1" applyBorder="1" applyAlignment="1">
      <alignment horizontal="center" vertical="center" wrapText="1"/>
    </xf>
    <xf numFmtId="0" fontId="7" fillId="0" borderId="34"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59" xfId="0" applyFont="1" applyBorder="1" applyAlignment="1">
      <alignment horizontal="center" vertical="center" wrapText="1"/>
    </xf>
    <xf numFmtId="0" fontId="30" fillId="0" borderId="46" xfId="0" applyFont="1" applyBorder="1" applyAlignment="1">
      <alignment horizontal="left" vertical="center" wrapText="1"/>
    </xf>
    <xf numFmtId="0" fontId="29" fillId="0" borderId="35" xfId="0" applyFont="1" applyBorder="1" applyAlignment="1">
      <alignment horizontal="left" vertical="center"/>
    </xf>
    <xf numFmtId="0" fontId="29" fillId="0" borderId="46" xfId="0" applyFont="1" applyBorder="1" applyAlignment="1">
      <alignment horizontal="left" vertical="center"/>
    </xf>
    <xf numFmtId="0" fontId="29" fillId="0" borderId="47" xfId="0" applyFont="1" applyBorder="1" applyAlignment="1">
      <alignment horizontal="left" vertical="center"/>
    </xf>
    <xf numFmtId="0" fontId="29" fillId="0" borderId="37" xfId="0" applyFont="1" applyBorder="1" applyAlignment="1">
      <alignment horizontal="left" vertical="center"/>
    </xf>
    <xf numFmtId="0" fontId="29" fillId="0" borderId="50" xfId="0" applyFont="1" applyBorder="1" applyAlignment="1">
      <alignment horizontal="left" vertical="center"/>
    </xf>
    <xf numFmtId="0" fontId="29" fillId="0" borderId="32" xfId="0" applyFont="1" applyBorder="1" applyAlignment="1">
      <alignment horizontal="left" vertical="center"/>
    </xf>
    <xf numFmtId="0" fontId="4" fillId="0" borderId="69" xfId="40" applyFont="1" applyBorder="1" applyAlignment="1">
      <alignment horizontal="center" vertical="center" wrapText="1"/>
    </xf>
    <xf numFmtId="0" fontId="4" fillId="0" borderId="70" xfId="40" applyFont="1" applyBorder="1" applyAlignment="1">
      <alignment horizontal="center" vertical="center" wrapText="1"/>
    </xf>
    <xf numFmtId="0" fontId="4" fillId="0" borderId="74" xfId="40" applyFont="1" applyBorder="1" applyAlignment="1">
      <alignment horizontal="center" vertical="center" wrapText="1"/>
    </xf>
    <xf numFmtId="0" fontId="4" fillId="0" borderId="71" xfId="40" applyFont="1" applyBorder="1" applyAlignment="1">
      <alignment horizontal="center" vertical="center" wrapText="1"/>
    </xf>
    <xf numFmtId="0" fontId="7" fillId="0" borderId="30" xfId="40" applyFont="1" applyBorder="1" applyAlignment="1">
      <alignment horizontal="left" vertical="center" wrapText="1" indent="1"/>
    </xf>
    <xf numFmtId="0" fontId="7" fillId="0" borderId="31" xfId="40" applyFont="1" applyBorder="1" applyAlignment="1">
      <alignment horizontal="left" vertical="center" wrapText="1" indent="1"/>
    </xf>
    <xf numFmtId="0" fontId="7" fillId="0" borderId="53" xfId="40" applyFont="1" applyBorder="1" applyAlignment="1">
      <alignment horizontal="left" vertical="center" wrapText="1" indent="1"/>
    </xf>
    <xf numFmtId="0" fontId="7" fillId="0" borderId="36" xfId="40" applyFont="1" applyBorder="1" applyAlignment="1">
      <alignment horizontal="left" vertical="center" wrapText="1" indent="1"/>
    </xf>
    <xf numFmtId="0" fontId="7" fillId="0" borderId="25" xfId="40" applyFont="1" applyBorder="1" applyAlignment="1">
      <alignment horizontal="center" vertical="center" wrapText="1"/>
    </xf>
    <xf numFmtId="0" fontId="7" fillId="0" borderId="24" xfId="40" applyFont="1" applyBorder="1" applyAlignment="1">
      <alignment horizontal="center" vertical="center" wrapText="1"/>
    </xf>
    <xf numFmtId="0" fontId="25" fillId="0" borderId="13" xfId="91" applyFont="1" applyBorder="1" applyAlignment="1">
      <alignment horizontal="left" vertical="center" wrapText="1"/>
    </xf>
    <xf numFmtId="0" fontId="7" fillId="0" borderId="29" xfId="40" applyFont="1" applyBorder="1" applyAlignment="1">
      <alignment horizontal="center" vertical="center" wrapText="1"/>
    </xf>
    <xf numFmtId="0" fontId="2" fillId="0" borderId="37" xfId="40" applyFont="1" applyBorder="1" applyAlignment="1">
      <alignment horizontal="center" vertical="center" wrapText="1"/>
    </xf>
    <xf numFmtId="0" fontId="2" fillId="0" borderId="13" xfId="40" applyFont="1" applyBorder="1" applyAlignment="1">
      <alignment horizontal="center" vertical="center" wrapText="1"/>
    </xf>
    <xf numFmtId="0" fontId="25" fillId="0" borderId="13" xfId="91" applyFont="1" applyBorder="1" applyAlignment="1">
      <alignment horizontal="left" vertical="center"/>
    </xf>
    <xf numFmtId="0" fontId="74" fillId="0" borderId="21" xfId="91" applyFont="1" applyBorder="1" applyAlignment="1">
      <alignment horizontal="center" vertical="center" wrapText="1"/>
    </xf>
    <xf numFmtId="0" fontId="74" fillId="0" borderId="33" xfId="91" applyFont="1" applyBorder="1" applyAlignment="1">
      <alignment horizontal="center" vertical="center" wrapText="1"/>
    </xf>
    <xf numFmtId="0" fontId="74" fillId="0" borderId="13" xfId="91" applyFont="1" applyBorder="1" applyAlignment="1">
      <alignment horizontal="center" vertical="center" wrapText="1"/>
    </xf>
    <xf numFmtId="0" fontId="74" fillId="0" borderId="52" xfId="91" applyFont="1" applyBorder="1" applyAlignment="1">
      <alignment horizontal="center" vertical="center" wrapText="1"/>
    </xf>
    <xf numFmtId="0" fontId="74" fillId="0" borderId="38" xfId="91" applyFont="1" applyBorder="1" applyAlignment="1">
      <alignment horizontal="center" vertical="center" wrapText="1"/>
    </xf>
    <xf numFmtId="0" fontId="74" fillId="0" borderId="50" xfId="91" applyFont="1" applyBorder="1" applyAlignment="1">
      <alignment horizontal="center" vertical="center" wrapText="1"/>
    </xf>
    <xf numFmtId="0" fontId="74" fillId="0" borderId="54" xfId="91" applyFont="1" applyBorder="1" applyAlignment="1">
      <alignment horizontal="center" vertical="center" wrapText="1"/>
    </xf>
    <xf numFmtId="0" fontId="106" fillId="0" borderId="63" xfId="91" applyFont="1" applyBorder="1" applyAlignment="1">
      <alignment horizontal="center" vertical="center" wrapText="1"/>
    </xf>
    <xf numFmtId="0" fontId="106" fillId="0" borderId="58" xfId="91" applyFont="1" applyBorder="1" applyAlignment="1">
      <alignment horizontal="center" vertical="center" wrapText="1"/>
    </xf>
    <xf numFmtId="0" fontId="106" fillId="0" borderId="59" xfId="91" applyFont="1" applyBorder="1" applyAlignment="1">
      <alignment horizontal="center" vertical="center" wrapText="1"/>
    </xf>
    <xf numFmtId="0" fontId="74" fillId="0" borderId="61" xfId="91" applyFont="1" applyBorder="1" applyAlignment="1">
      <alignment horizontal="left" vertical="center" wrapText="1" indent="1"/>
    </xf>
    <xf numFmtId="0" fontId="74" fillId="0" borderId="40" xfId="91" applyFont="1" applyBorder="1" applyAlignment="1">
      <alignment horizontal="left" vertical="center" wrapText="1" indent="1"/>
    </xf>
    <xf numFmtId="0" fontId="74" fillId="0" borderId="60" xfId="91" applyFont="1" applyBorder="1" applyAlignment="1">
      <alignment horizontal="center" vertical="center" wrapText="1"/>
    </xf>
    <xf numFmtId="0" fontId="74" fillId="0" borderId="41" xfId="91" applyFont="1" applyBorder="1" applyAlignment="1">
      <alignment horizontal="center" vertical="center" wrapText="1"/>
    </xf>
    <xf numFmtId="0" fontId="74" fillId="0" borderId="53" xfId="91" applyFont="1" applyBorder="1" applyAlignment="1">
      <alignment horizontal="center" vertical="center" wrapText="1"/>
    </xf>
    <xf numFmtId="0" fontId="74" fillId="0" borderId="59" xfId="91" applyFont="1" applyBorder="1" applyAlignment="1">
      <alignment horizontal="center" vertical="center" wrapText="1"/>
    </xf>
    <xf numFmtId="0" fontId="2" fillId="0" borderId="53" xfId="91" applyFont="1" applyBorder="1" applyAlignment="1">
      <alignment horizontal="center" vertical="center" wrapText="1"/>
    </xf>
    <xf numFmtId="0" fontId="2" fillId="0" borderId="59" xfId="91" applyFont="1" applyBorder="1" applyAlignment="1">
      <alignment horizontal="center" vertical="center" wrapText="1"/>
    </xf>
    <xf numFmtId="0" fontId="2" fillId="0" borderId="63" xfId="91" applyFont="1" applyBorder="1" applyAlignment="1">
      <alignment horizontal="center" vertical="center" wrapText="1"/>
    </xf>
    <xf numFmtId="0" fontId="2" fillId="0" borderId="83" xfId="91" applyFont="1" applyBorder="1" applyAlignment="1">
      <alignment horizontal="center" vertical="center" wrapText="1"/>
    </xf>
    <xf numFmtId="0" fontId="25" fillId="0" borderId="35" xfId="91" applyFont="1" applyBorder="1" applyAlignment="1">
      <alignment horizontal="left" vertical="center"/>
    </xf>
    <xf numFmtId="0" fontId="25" fillId="0" borderId="46" xfId="91" applyFont="1" applyBorder="1" applyAlignment="1">
      <alignment horizontal="left" vertical="center"/>
    </xf>
    <xf numFmtId="0" fontId="25" fillId="0" borderId="47" xfId="91" applyFont="1" applyBorder="1" applyAlignment="1">
      <alignment horizontal="left" vertical="center"/>
    </xf>
    <xf numFmtId="0" fontId="25" fillId="0" borderId="37" xfId="91" applyFont="1" applyBorder="1" applyAlignment="1">
      <alignment horizontal="left" vertical="center" wrapText="1"/>
    </xf>
    <xf numFmtId="0" fontId="25" fillId="0" borderId="50" xfId="91" applyFont="1" applyBorder="1" applyAlignment="1">
      <alignment horizontal="left" vertical="center" wrapText="1"/>
    </xf>
    <xf numFmtId="0" fontId="25" fillId="0" borderId="32" xfId="91" applyFont="1" applyBorder="1" applyAlignment="1">
      <alignment horizontal="left" vertical="center" wrapText="1"/>
    </xf>
    <xf numFmtId="0" fontId="74" fillId="0" borderId="22" xfId="91" applyFont="1" applyBorder="1" applyAlignment="1">
      <alignment horizontal="center" vertical="center" wrapText="1"/>
    </xf>
    <xf numFmtId="0" fontId="74" fillId="0" borderId="47" xfId="91" applyFont="1" applyBorder="1" applyAlignment="1">
      <alignment horizontal="center" vertical="center" wrapText="1"/>
    </xf>
    <xf numFmtId="0" fontId="74" fillId="0" borderId="32" xfId="91" applyFont="1" applyBorder="1" applyAlignment="1">
      <alignment horizontal="center" vertical="center" wrapText="1"/>
    </xf>
    <xf numFmtId="3" fontId="8" fillId="0" borderId="0" xfId="45" applyNumberFormat="1" applyFont="1" applyAlignment="1">
      <alignment horizontal="left" vertical="center" wrapText="1"/>
    </xf>
    <xf numFmtId="0" fontId="12" fillId="0" borderId="63" xfId="45" applyFont="1" applyBorder="1" applyAlignment="1">
      <alignment horizontal="center" vertical="center" wrapText="1"/>
    </xf>
    <xf numFmtId="0" fontId="12" fillId="0" borderId="58" xfId="45" applyFont="1" applyBorder="1" applyAlignment="1">
      <alignment horizontal="center" vertical="center" wrapText="1"/>
    </xf>
    <xf numFmtId="0" fontId="12" fillId="0" borderId="59" xfId="45" applyFont="1" applyBorder="1" applyAlignment="1">
      <alignment horizontal="center" vertical="center" wrapText="1"/>
    </xf>
    <xf numFmtId="0" fontId="25" fillId="0" borderId="20" xfId="0" applyFont="1" applyBorder="1" applyAlignment="1">
      <alignment horizontal="left" vertical="center"/>
    </xf>
    <xf numFmtId="0" fontId="25" fillId="0" borderId="52" xfId="0" applyFont="1" applyBorder="1" applyAlignment="1">
      <alignment horizontal="left" vertical="center"/>
    </xf>
    <xf numFmtId="0" fontId="25" fillId="0" borderId="27" xfId="0" applyFont="1" applyBorder="1" applyAlignment="1">
      <alignment horizontal="left" vertical="center"/>
    </xf>
    <xf numFmtId="0" fontId="25" fillId="0" borderId="0" xfId="0" applyFont="1" applyAlignment="1">
      <alignment horizontal="left" vertical="center" wrapText="1"/>
    </xf>
    <xf numFmtId="0" fontId="7" fillId="0" borderId="22" xfId="45" applyFont="1" applyBorder="1" applyAlignment="1">
      <alignment horizontal="center" vertical="center" wrapText="1"/>
    </xf>
    <xf numFmtId="0" fontId="7" fillId="0" borderId="15" xfId="45" applyFont="1" applyBorder="1" applyAlignment="1">
      <alignment horizontal="center" vertical="center" wrapText="1"/>
    </xf>
    <xf numFmtId="0" fontId="4" fillId="0" borderId="29" xfId="0" applyFont="1" applyBorder="1" applyAlignment="1">
      <alignment horizontal="center" vertical="center" wrapText="1"/>
    </xf>
    <xf numFmtId="0" fontId="4" fillId="0" borderId="34" xfId="0" applyFont="1" applyBorder="1" applyAlignment="1">
      <alignment horizontal="center" vertical="center" wrapText="1"/>
    </xf>
    <xf numFmtId="0" fontId="55" fillId="32" borderId="15" xfId="42" applyFont="1" applyFill="1" applyBorder="1"/>
    <xf numFmtId="0" fontId="55" fillId="32" borderId="13" xfId="42" applyFont="1" applyFill="1" applyBorder="1"/>
    <xf numFmtId="0" fontId="117" fillId="0" borderId="15" xfId="42" applyFont="1" applyBorder="1" applyAlignment="1">
      <alignment wrapText="1"/>
    </xf>
    <xf numFmtId="0" fontId="117" fillId="0" borderId="13" xfId="42" applyFont="1" applyBorder="1" applyAlignment="1">
      <alignment wrapText="1"/>
    </xf>
    <xf numFmtId="0" fontId="117" fillId="32" borderId="16" xfId="42" applyFont="1" applyFill="1" applyBorder="1"/>
    <xf numFmtId="0" fontId="117" fillId="32" borderId="17" xfId="42" applyFont="1" applyFill="1" applyBorder="1"/>
    <xf numFmtId="0" fontId="12" fillId="0" borderId="63" xfId="44" applyFont="1" applyBorder="1" applyAlignment="1">
      <alignment horizontal="center" vertical="center" wrapText="1"/>
    </xf>
    <xf numFmtId="0" fontId="12" fillId="0" borderId="58" xfId="44" applyFont="1" applyBorder="1" applyAlignment="1">
      <alignment horizontal="center" vertical="center" wrapText="1"/>
    </xf>
    <xf numFmtId="0" fontId="12" fillId="0" borderId="59" xfId="44" applyFont="1" applyBorder="1" applyAlignment="1">
      <alignment horizontal="center" vertical="center" wrapText="1"/>
    </xf>
    <xf numFmtId="0" fontId="7" fillId="0" borderId="63" xfId="44" applyFont="1" applyBorder="1" applyAlignment="1">
      <alignment horizontal="left" vertical="center" wrapText="1" indent="1"/>
    </xf>
    <xf numFmtId="0" fontId="7" fillId="0" borderId="58" xfId="44" applyFont="1" applyBorder="1" applyAlignment="1">
      <alignment horizontal="left" vertical="center" wrapText="1" indent="1"/>
    </xf>
    <xf numFmtId="0" fontId="7" fillId="0" borderId="59" xfId="44" applyFont="1" applyBorder="1" applyAlignment="1">
      <alignment horizontal="left" vertical="center" wrapText="1" indent="1"/>
    </xf>
    <xf numFmtId="0" fontId="7" fillId="0" borderId="63" xfId="0" applyFont="1" applyBorder="1" applyAlignment="1">
      <alignment horizontal="left" vertical="center" wrapText="1"/>
    </xf>
    <xf numFmtId="0" fontId="7" fillId="0" borderId="58" xfId="0" applyFont="1" applyBorder="1" applyAlignment="1">
      <alignment horizontal="left" vertical="center" wrapText="1"/>
    </xf>
    <xf numFmtId="0" fontId="7" fillId="0" borderId="59" xfId="0" applyFont="1" applyBorder="1" applyAlignment="1">
      <alignment horizontal="left" vertical="center" wrapText="1"/>
    </xf>
    <xf numFmtId="0" fontId="12" fillId="0" borderId="67" xfId="0" applyFont="1" applyBorder="1" applyAlignment="1">
      <alignment horizontal="center" vertical="center" wrapText="1"/>
    </xf>
    <xf numFmtId="0" fontId="55" fillId="32" borderId="30" xfId="42" applyFont="1" applyFill="1" applyBorder="1" applyAlignment="1">
      <alignment horizontal="left" vertical="center" indent="1"/>
    </xf>
    <xf numFmtId="0" fontId="55" fillId="32" borderId="31" xfId="42" applyFont="1" applyFill="1" applyBorder="1" applyAlignment="1">
      <alignment horizontal="left" vertical="center" indent="1"/>
    </xf>
    <xf numFmtId="0" fontId="2" fillId="0" borderId="62" xfId="0" applyFont="1" applyBorder="1" applyAlignment="1">
      <alignment horizontal="center" vertical="center" wrapText="1"/>
    </xf>
    <xf numFmtId="0" fontId="7" fillId="37" borderId="35" xfId="0" applyFont="1" applyFill="1" applyBorder="1" applyAlignment="1">
      <alignment horizontal="center" vertical="center" wrapText="1"/>
    </xf>
    <xf numFmtId="0" fontId="7" fillId="37" borderId="37" xfId="0" applyFont="1" applyFill="1" applyBorder="1" applyAlignment="1">
      <alignment horizontal="center" vertical="center" wrapText="1"/>
    </xf>
    <xf numFmtId="0" fontId="7" fillId="37" borderId="85" xfId="0" applyFont="1" applyFill="1" applyBorder="1" applyAlignment="1">
      <alignment horizontal="center" vertical="center" wrapText="1"/>
    </xf>
    <xf numFmtId="0" fontId="7" fillId="37" borderId="84" xfId="0" applyFont="1" applyFill="1" applyBorder="1" applyAlignment="1">
      <alignment horizontal="center" vertical="center" wrapText="1"/>
    </xf>
    <xf numFmtId="0" fontId="69" fillId="0" borderId="60" xfId="0" applyFont="1" applyBorder="1" applyAlignment="1">
      <alignment horizontal="center" vertical="center" wrapText="1"/>
    </xf>
    <xf numFmtId="0" fontId="69" fillId="0" borderId="67" xfId="0" applyFont="1" applyBorder="1" applyAlignment="1">
      <alignment horizontal="center" vertical="center" wrapText="1"/>
    </xf>
    <xf numFmtId="0" fontId="69" fillId="0" borderId="68" xfId="0" applyFont="1" applyBorder="1" applyAlignment="1">
      <alignment horizontal="center" vertical="center" wrapText="1"/>
    </xf>
    <xf numFmtId="0" fontId="7" fillId="37" borderId="19" xfId="0" applyFont="1" applyFill="1" applyBorder="1" applyAlignment="1">
      <alignment horizontal="center" vertical="center" wrapText="1"/>
    </xf>
    <xf numFmtId="0" fontId="7" fillId="37" borderId="29" xfId="0" applyFont="1" applyFill="1" applyBorder="1" applyAlignment="1">
      <alignment horizontal="center" vertical="center" wrapText="1"/>
    </xf>
    <xf numFmtId="0" fontId="8" fillId="0" borderId="50" xfId="0" applyFont="1" applyBorder="1" applyAlignment="1">
      <alignment horizontal="left"/>
    </xf>
    <xf numFmtId="0" fontId="4" fillId="0" borderId="6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40" xfId="0" applyFont="1" applyBorder="1" applyAlignment="1">
      <alignment horizontal="center" vertical="center" wrapText="1"/>
    </xf>
    <xf numFmtId="0" fontId="0" fillId="37" borderId="0" xfId="0" applyFill="1"/>
    <xf numFmtId="0" fontId="1" fillId="37" borderId="0" xfId="0" applyFont="1" applyFill="1"/>
    <xf numFmtId="0" fontId="8" fillId="54" borderId="13" xfId="91" applyFont="1" applyFill="1" applyBorder="1" applyAlignment="1">
      <alignment vertical="center" wrapText="1"/>
    </xf>
  </cellXfs>
  <cellStyles count="92">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Čiarka" xfId="27" builtinId="3"/>
    <cellStyle name="čiarky 2" xfId="28" xr:uid="{00000000-0005-0000-0000-00001B000000}"/>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Hypertextové prepojenie" xfId="35" builtinId="8"/>
    <cellStyle name="Check Cell" xfId="36" xr:uid="{00000000-0005-0000-0000-000023000000}"/>
    <cellStyle name="Input" xfId="37" xr:uid="{00000000-0005-0000-0000-000024000000}"/>
    <cellStyle name="Linked Cell" xfId="38" xr:uid="{00000000-0005-0000-0000-000025000000}"/>
    <cellStyle name="Neutral" xfId="39" xr:uid="{00000000-0005-0000-0000-000026000000}"/>
    <cellStyle name="Normálna" xfId="0" builtinId="0"/>
    <cellStyle name="Normálna 2" xfId="40" xr:uid="{00000000-0005-0000-0000-000028000000}"/>
    <cellStyle name="Normálna 2 2 2" xfId="91" xr:uid="{00000000-0005-0000-0000-000029000000}"/>
    <cellStyle name="Normálna 3" xfId="90" xr:uid="{00000000-0005-0000-0000-00002A000000}"/>
    <cellStyle name="normálne 2" xfId="41" xr:uid="{00000000-0005-0000-0000-00002B000000}"/>
    <cellStyle name="normálne 3" xfId="42" xr:uid="{00000000-0005-0000-0000-00002C000000}"/>
    <cellStyle name="normálne 4" xfId="43" xr:uid="{00000000-0005-0000-0000-00002D000000}"/>
    <cellStyle name="normálne_Databazy_VVŠ_2007_ severská" xfId="44" xr:uid="{00000000-0005-0000-0000-00002E000000}"/>
    <cellStyle name="normálne_sprava_VVŠ_2004_tabuľky_vláda" xfId="45" xr:uid="{00000000-0005-0000-0000-00002F000000}"/>
    <cellStyle name="normální_List1" xfId="46" xr:uid="{00000000-0005-0000-0000-000030000000}"/>
    <cellStyle name="Note" xfId="47" xr:uid="{00000000-0005-0000-0000-000031000000}"/>
    <cellStyle name="Output"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excBad7" xfId="53" xr:uid="{00000000-0005-0000-0000-000037000000}"/>
    <cellStyle name="SAPBEXexcBad8" xfId="54" xr:uid="{00000000-0005-0000-0000-000038000000}"/>
    <cellStyle name="SAPBEXexcBad9" xfId="55" xr:uid="{00000000-0005-0000-0000-000039000000}"/>
    <cellStyle name="SAPBEXexcCritical4" xfId="56" xr:uid="{00000000-0005-0000-0000-00003A000000}"/>
    <cellStyle name="SAPBEXexcCritical5" xfId="57" xr:uid="{00000000-0005-0000-0000-00003B000000}"/>
    <cellStyle name="SAPBEXexcCritical6" xfId="58" xr:uid="{00000000-0005-0000-0000-00003C000000}"/>
    <cellStyle name="SAPBEXexcGood1" xfId="59" xr:uid="{00000000-0005-0000-0000-00003D000000}"/>
    <cellStyle name="SAPBEXexcGood2" xfId="60" xr:uid="{00000000-0005-0000-0000-00003E000000}"/>
    <cellStyle name="SAPBEXexcGood3" xfId="61" xr:uid="{00000000-0005-0000-0000-00003F000000}"/>
    <cellStyle name="SAPBEXfilterDrill" xfId="62" xr:uid="{00000000-0005-0000-0000-000040000000}"/>
    <cellStyle name="SAPBEXfilterItem" xfId="63" xr:uid="{00000000-0005-0000-0000-000041000000}"/>
    <cellStyle name="SAPBEXfilterText" xfId="64" xr:uid="{00000000-0005-0000-0000-000042000000}"/>
    <cellStyle name="SAPBEXformats" xfId="65" xr:uid="{00000000-0005-0000-0000-000043000000}"/>
    <cellStyle name="SAPBEXheaderItem" xfId="66" xr:uid="{00000000-0005-0000-0000-000044000000}"/>
    <cellStyle name="SAPBEXheaderText" xfId="67" xr:uid="{00000000-0005-0000-0000-000045000000}"/>
    <cellStyle name="SAPBEXHLevel0" xfId="68" xr:uid="{00000000-0005-0000-0000-000046000000}"/>
    <cellStyle name="SAPBEXHLevel0X" xfId="69" xr:uid="{00000000-0005-0000-0000-000047000000}"/>
    <cellStyle name="SAPBEXHLevel1" xfId="70" xr:uid="{00000000-0005-0000-0000-000048000000}"/>
    <cellStyle name="SAPBEXHLevel1X" xfId="71" xr:uid="{00000000-0005-0000-0000-000049000000}"/>
    <cellStyle name="SAPBEXHLevel2" xfId="72" xr:uid="{00000000-0005-0000-0000-00004A000000}"/>
    <cellStyle name="SAPBEXHLevel2X" xfId="73" xr:uid="{00000000-0005-0000-0000-00004B000000}"/>
    <cellStyle name="SAPBEXHLevel3" xfId="74" xr:uid="{00000000-0005-0000-0000-00004C000000}"/>
    <cellStyle name="SAPBEXHLevel3X" xfId="75" xr:uid="{00000000-0005-0000-0000-00004D000000}"/>
    <cellStyle name="SAPBEXchaText" xfId="76" xr:uid="{00000000-0005-0000-0000-00004E000000}"/>
    <cellStyle name="SAPBEXresData" xfId="77" xr:uid="{00000000-0005-0000-0000-00004F000000}"/>
    <cellStyle name="SAPBEXresDataEmph" xfId="78" xr:uid="{00000000-0005-0000-0000-000050000000}"/>
    <cellStyle name="SAPBEXresItem" xfId="79" xr:uid="{00000000-0005-0000-0000-000051000000}"/>
    <cellStyle name="SAPBEXresItemX" xfId="80" xr:uid="{00000000-0005-0000-0000-000052000000}"/>
    <cellStyle name="SAPBEXstdData" xfId="81" xr:uid="{00000000-0005-0000-0000-000053000000}"/>
    <cellStyle name="SAPBEXstdDataEmph" xfId="82" xr:uid="{00000000-0005-0000-0000-000054000000}"/>
    <cellStyle name="SAPBEXstdItem" xfId="83" xr:uid="{00000000-0005-0000-0000-000055000000}"/>
    <cellStyle name="SAPBEXstdItemX" xfId="84" xr:uid="{00000000-0005-0000-0000-000056000000}"/>
    <cellStyle name="SAPBEXtitle" xfId="85" xr:uid="{00000000-0005-0000-0000-000057000000}"/>
    <cellStyle name="SAPBEXundefined" xfId="86" xr:uid="{00000000-0005-0000-0000-000058000000}"/>
    <cellStyle name="Title" xfId="87" xr:uid="{00000000-0005-0000-0000-000059000000}"/>
    <cellStyle name="Total" xfId="88" xr:uid="{00000000-0005-0000-0000-00005A000000}"/>
    <cellStyle name="Warning Text" xfId="89" xr:uid="{00000000-0005-0000-0000-00005B000000}"/>
  </cellStyles>
  <dxfs count="0"/>
  <tableStyles count="0" defaultTableStyle="TableStyleMedium9" defaultPivotStyle="PivotStyleLight16"/>
  <colors>
    <mruColors>
      <color rgb="FF99FF99"/>
      <color rgb="FF99FFCC"/>
      <color rgb="FF66FF99"/>
      <color rgb="FFCCFFCC"/>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46" Type="http://schemas.openxmlformats.org/officeDocument/2006/relationships/customXml" Target="../customXml/item5.xml"/><Relationship Id="rId20" Type="http://schemas.openxmlformats.org/officeDocument/2006/relationships/worksheet" Target="worksheets/sheet20.xml"/><Relationship Id="rId41"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10.10.0.145/Documents%20and%20Settings/mederly/Local%20Settings/Temporary%20Internet%20Files/OLK185F/struktura%20zamestnancov%20po%20fakultach_PM%2004-12-0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900523\AppData\Local\Microsoft\Windows\INetCache\Content.Outlook\95VQ6ZYT\V&#253;r.sprava_za%202025%20tab.6.xlsx" TargetMode="External"/><Relationship Id="rId1" Type="http://schemas.openxmlformats.org/officeDocument/2006/relationships/externalLinkPath" Target="http://intranet/Users/900523/AppData/Local/Microsoft/Windows/INetCache/Content.Outlook/95VQ6ZYT/V&#253;r.sprava_za%202025%20tab.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stupy"/>
      <sheetName val="struktura profesorov"/>
      <sheetName val="struktura docentov"/>
      <sheetName val="T7-systemizacia po fakultach"/>
      <sheetName val="T8-vek profesorov"/>
      <sheetName val="T9-vek docentov"/>
      <sheetName val="10-ostatní_s_PhD"/>
      <sheetName val="studetni verzus miesta"/>
      <sheetName val="vahy"/>
      <sheetName val="nepublikovat"/>
      <sheetName val="T6-Zamestnanci_a_mzdy"/>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ow r="1">
          <cell r="B1">
            <v>1</v>
          </cell>
        </row>
        <row r="2">
          <cell r="B2">
            <v>0.3</v>
          </cell>
        </row>
        <row r="3">
          <cell r="B3">
            <v>3</v>
          </cell>
        </row>
        <row r="4">
          <cell r="B4">
            <v>0</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bsah"/>
      <sheetName val="Vysvetlivky"/>
      <sheetName val="zmeny"/>
      <sheetName val="Súvzťažnosti"/>
      <sheetName val="Kódy z CRŠ"/>
      <sheetName val="T1-Dotácie podľa DZ"/>
      <sheetName val="T2-Ostatné dot mimo MŠ SR"/>
      <sheetName val="T3-Výnosy"/>
      <sheetName val="T4-Výnosy zo školného"/>
      <sheetName val="T5 - Analýza nákladov"/>
      <sheetName val="T6-Zamestnanci_a_mzdy"/>
      <sheetName val="T6a-Zamestnanci_a_mzdy (ženy)"/>
      <sheetName val="T7_Doktorandi "/>
      <sheetName val="T8-Soc_štipendiá"/>
      <sheetName val="T8a-Teh_štipendiá"/>
      <sheetName val="T9_ŠD "/>
      <sheetName val="T10-ŠJ "/>
      <sheetName val="T11-Zdroje KV"/>
      <sheetName val="T12-KV"/>
      <sheetName val="T13-Fondy"/>
      <sheetName val="T14-Príjmy VVŠ z POO"/>
      <sheetName val="T15-Príjmy a výd. VVŠ z RP_11UA"/>
      <sheetName val="T16 - Štruktúra hotovosti"/>
      <sheetName val="T17-Dotácie zo ŠF EU-nová"/>
      <sheetName val="T18-Ostatné dotácie z kap MŠ SR"/>
      <sheetName val="T19-Štip_ z vlastných "/>
      <sheetName val="T20_motivačné štipendiá"/>
      <sheetName val="T20a-štipendiá z POO"/>
      <sheetName val="T20b-štipendiá z RP_11UA"/>
      <sheetName val="T21-štruktúra_384"/>
      <sheetName val="T22_Výnosy_soc_oblasť"/>
      <sheetName val="T23_Náklady_soc_oblasť"/>
      <sheetName val="T24_čerpanie rozvoj"/>
      <sheetName val="T24__Aktív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7">
          <cell r="F7">
            <v>285.25000000000006</v>
          </cell>
          <cell r="J7">
            <v>8254525.4199999999</v>
          </cell>
        </row>
        <row r="8">
          <cell r="F8">
            <v>64.53</v>
          </cell>
          <cell r="J8">
            <v>2257224.98</v>
          </cell>
        </row>
        <row r="9">
          <cell r="F9">
            <v>88.25</v>
          </cell>
          <cell r="J9">
            <v>2663925.52</v>
          </cell>
        </row>
        <row r="10">
          <cell r="F10">
            <v>113.7</v>
          </cell>
          <cell r="J10">
            <v>2938718.11</v>
          </cell>
        </row>
        <row r="11">
          <cell r="F11">
            <v>8.61</v>
          </cell>
          <cell r="J11">
            <v>174219.34</v>
          </cell>
        </row>
        <row r="12">
          <cell r="F12">
            <v>10.16</v>
          </cell>
          <cell r="J12">
            <v>220437.47</v>
          </cell>
        </row>
        <row r="13">
          <cell r="F13">
            <v>25.49</v>
          </cell>
          <cell r="J13">
            <v>500315.49000000005</v>
          </cell>
        </row>
        <row r="15">
          <cell r="F15">
            <v>7.65</v>
          </cell>
          <cell r="J15">
            <v>172607.81</v>
          </cell>
        </row>
        <row r="16">
          <cell r="F16">
            <v>117.8</v>
          </cell>
          <cell r="J16">
            <v>2966193.92</v>
          </cell>
        </row>
        <row r="17">
          <cell r="F17">
            <v>82.96</v>
          </cell>
          <cell r="J17">
            <v>2144237.64</v>
          </cell>
        </row>
        <row r="18">
          <cell r="F18">
            <v>27.68</v>
          </cell>
          <cell r="J18">
            <v>690450.66</v>
          </cell>
        </row>
        <row r="19">
          <cell r="F19">
            <v>7.16</v>
          </cell>
          <cell r="J19">
            <v>131505.62</v>
          </cell>
        </row>
        <row r="20">
          <cell r="F20">
            <v>13.361000000000001</v>
          </cell>
          <cell r="J20">
            <v>405783.11</v>
          </cell>
        </row>
        <row r="21">
          <cell r="F21">
            <v>56.03</v>
          </cell>
          <cell r="J21">
            <v>728851.4</v>
          </cell>
        </row>
        <row r="22">
          <cell r="F22">
            <v>0</v>
          </cell>
          <cell r="J22">
            <v>0</v>
          </cell>
        </row>
        <row r="23">
          <cell r="F23">
            <v>0</v>
          </cell>
          <cell r="J23">
            <v>0</v>
          </cell>
        </row>
        <row r="24">
          <cell r="F24">
            <v>0</v>
          </cell>
          <cell r="J24">
            <v>0</v>
          </cell>
        </row>
        <row r="25">
          <cell r="F25">
            <v>0</v>
          </cell>
          <cell r="J25">
            <v>0</v>
          </cell>
        </row>
        <row r="26">
          <cell r="F26">
            <v>0</v>
          </cell>
          <cell r="J26">
            <v>0</v>
          </cell>
        </row>
        <row r="28">
          <cell r="F28">
            <v>2.5</v>
          </cell>
          <cell r="J28">
            <v>44802.04</v>
          </cell>
        </row>
        <row r="29">
          <cell r="F29">
            <v>0</v>
          </cell>
          <cell r="J29">
            <v>0</v>
          </cell>
        </row>
        <row r="30">
          <cell r="F30">
            <v>500.43100000000004</v>
          </cell>
          <cell r="J30">
            <v>12900471.379999999</v>
          </cell>
        </row>
      </sheetData>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indexed="35"/>
  </sheetPr>
  <dimension ref="A1:Z32"/>
  <sheetViews>
    <sheetView zoomScaleNormal="100" workbookViewId="0">
      <pane xSplit="1" ySplit="1" topLeftCell="B2" activePane="bottomRight" state="frozen"/>
      <selection activeCell="C39" sqref="C39"/>
      <selection pane="topRight" activeCell="C39" sqref="C39"/>
      <selection pane="bottomLeft" activeCell="C39" sqref="C39"/>
      <selection pane="bottomRight" activeCell="B12" sqref="B12:Q12"/>
    </sheetView>
  </sheetViews>
  <sheetFormatPr defaultColWidth="9.109375" defaultRowHeight="15.6" x14ac:dyDescent="0.3"/>
  <cols>
    <col min="1" max="1" width="14.88671875" style="206" customWidth="1"/>
    <col min="2" max="16" width="9.109375" style="43"/>
    <col min="17" max="17" width="10.44140625" style="43" customWidth="1"/>
    <col min="18" max="18" width="19.44140625" style="43" customWidth="1"/>
    <col min="19" max="16384" width="9.109375" style="43"/>
  </cols>
  <sheetData>
    <row r="1" spans="1:26" ht="23.25" customHeight="1" x14ac:dyDescent="0.3">
      <c r="A1" s="417"/>
      <c r="B1" s="784" t="s">
        <v>1103</v>
      </c>
      <c r="C1" s="784"/>
      <c r="D1" s="784"/>
      <c r="E1" s="784"/>
      <c r="F1" s="784"/>
      <c r="G1" s="784"/>
      <c r="H1" s="784"/>
      <c r="I1" s="784"/>
      <c r="J1" s="784"/>
      <c r="K1" s="784"/>
      <c r="L1" s="784"/>
      <c r="M1" s="784"/>
      <c r="N1" s="784"/>
      <c r="O1" s="784"/>
      <c r="P1" s="784"/>
      <c r="Q1" s="784"/>
    </row>
    <row r="2" spans="1:26" ht="23.1" customHeight="1" x14ac:dyDescent="0.3">
      <c r="A2" s="415" t="s">
        <v>11</v>
      </c>
      <c r="B2" s="782" t="s">
        <v>1104</v>
      </c>
      <c r="C2" s="782"/>
      <c r="D2" s="782"/>
      <c r="E2" s="782"/>
      <c r="F2" s="782"/>
      <c r="G2" s="782"/>
      <c r="H2" s="782"/>
      <c r="I2" s="782"/>
      <c r="J2" s="782"/>
      <c r="K2" s="782"/>
      <c r="L2" s="782"/>
      <c r="M2" s="782"/>
      <c r="N2" s="782"/>
      <c r="O2" s="782"/>
      <c r="P2" s="782"/>
      <c r="Q2" s="782"/>
    </row>
    <row r="3" spans="1:26" ht="23.1" customHeight="1" x14ac:dyDescent="0.3">
      <c r="A3" s="415" t="s">
        <v>509</v>
      </c>
      <c r="B3" s="782" t="s">
        <v>1105</v>
      </c>
      <c r="C3" s="782"/>
      <c r="D3" s="782"/>
      <c r="E3" s="782"/>
      <c r="F3" s="782"/>
      <c r="G3" s="782"/>
      <c r="H3" s="782"/>
      <c r="I3" s="782"/>
      <c r="J3" s="782"/>
      <c r="K3" s="782"/>
      <c r="L3" s="782"/>
      <c r="M3" s="782"/>
      <c r="N3" s="782"/>
      <c r="O3" s="782"/>
      <c r="P3" s="782"/>
      <c r="Q3" s="782"/>
    </row>
    <row r="4" spans="1:26" ht="23.1" customHeight="1" x14ac:dyDescent="0.3">
      <c r="A4" s="415" t="s">
        <v>588</v>
      </c>
      <c r="B4" s="782" t="s">
        <v>587</v>
      </c>
      <c r="C4" s="782"/>
      <c r="D4" s="782"/>
      <c r="E4" s="782"/>
      <c r="F4" s="782"/>
      <c r="G4" s="782"/>
      <c r="H4" s="782"/>
      <c r="I4" s="782"/>
      <c r="J4" s="782"/>
      <c r="K4" s="782"/>
      <c r="L4" s="782"/>
      <c r="M4" s="782"/>
      <c r="N4" s="782"/>
      <c r="O4" s="782"/>
      <c r="P4" s="782"/>
      <c r="Q4" s="782"/>
      <c r="R4" s="268"/>
    </row>
    <row r="5" spans="1:26" ht="32.4" customHeight="1" x14ac:dyDescent="0.3">
      <c r="A5" s="415" t="s">
        <v>224</v>
      </c>
      <c r="B5" s="785" t="s">
        <v>1303</v>
      </c>
      <c r="C5" s="785"/>
      <c r="D5" s="785"/>
      <c r="E5" s="785"/>
      <c r="F5" s="785"/>
      <c r="G5" s="785"/>
      <c r="H5" s="785"/>
      <c r="I5" s="785"/>
      <c r="J5" s="785"/>
      <c r="K5" s="785"/>
      <c r="L5" s="785"/>
      <c r="M5" s="785"/>
      <c r="N5" s="785"/>
      <c r="O5" s="785"/>
      <c r="P5" s="785"/>
      <c r="Q5" s="785"/>
    </row>
    <row r="6" spans="1:26" ht="23.1" customHeight="1" x14ac:dyDescent="0.3">
      <c r="A6" s="415" t="s">
        <v>137</v>
      </c>
      <c r="B6" s="786" t="s">
        <v>1304</v>
      </c>
      <c r="C6" s="786"/>
      <c r="D6" s="786"/>
      <c r="E6" s="786"/>
      <c r="F6" s="786"/>
      <c r="G6" s="786"/>
      <c r="H6" s="786"/>
      <c r="I6" s="786"/>
      <c r="J6" s="786"/>
      <c r="K6" s="786"/>
      <c r="L6" s="786"/>
      <c r="M6" s="786"/>
      <c r="N6" s="786"/>
      <c r="O6" s="786"/>
      <c r="P6" s="786"/>
      <c r="Q6" s="786"/>
    </row>
    <row r="7" spans="1:26" ht="23.1" customHeight="1" x14ac:dyDescent="0.3">
      <c r="A7" s="415" t="s">
        <v>138</v>
      </c>
      <c r="B7" s="787" t="s">
        <v>1106</v>
      </c>
      <c r="C7" s="787"/>
      <c r="D7" s="787"/>
      <c r="E7" s="787"/>
      <c r="F7" s="787"/>
      <c r="G7" s="787"/>
      <c r="H7" s="787"/>
      <c r="I7" s="787"/>
      <c r="J7" s="787"/>
      <c r="K7" s="787"/>
      <c r="L7" s="787"/>
      <c r="M7" s="787"/>
      <c r="N7" s="787"/>
      <c r="O7" s="787"/>
      <c r="P7" s="787"/>
      <c r="Q7" s="787"/>
    </row>
    <row r="8" spans="1:26" ht="23.1" customHeight="1" x14ac:dyDescent="0.3">
      <c r="A8" s="415" t="s">
        <v>139</v>
      </c>
      <c r="B8" s="782" t="s">
        <v>1107</v>
      </c>
      <c r="C8" s="782"/>
      <c r="D8" s="782"/>
      <c r="E8" s="782"/>
      <c r="F8" s="782"/>
      <c r="G8" s="782"/>
      <c r="H8" s="782"/>
      <c r="I8" s="782"/>
      <c r="J8" s="782"/>
      <c r="K8" s="782"/>
      <c r="L8" s="782"/>
      <c r="M8" s="782"/>
      <c r="N8" s="782"/>
      <c r="O8" s="782"/>
      <c r="P8" s="782"/>
      <c r="Q8" s="782"/>
    </row>
    <row r="9" spans="1:26" ht="23.1" customHeight="1" x14ac:dyDescent="0.3">
      <c r="A9" s="415" t="s">
        <v>140</v>
      </c>
      <c r="B9" s="782" t="s">
        <v>1108</v>
      </c>
      <c r="C9" s="782"/>
      <c r="D9" s="782"/>
      <c r="E9" s="782"/>
      <c r="F9" s="782"/>
      <c r="G9" s="782"/>
      <c r="H9" s="782"/>
      <c r="I9" s="782"/>
      <c r="J9" s="782"/>
      <c r="K9" s="782"/>
      <c r="L9" s="782"/>
      <c r="M9" s="782"/>
      <c r="N9" s="782"/>
      <c r="O9" s="782"/>
      <c r="P9" s="782"/>
      <c r="Q9" s="782"/>
    </row>
    <row r="10" spans="1:26" ht="23.1" customHeight="1" x14ac:dyDescent="0.3">
      <c r="A10" s="415" t="s">
        <v>141</v>
      </c>
      <c r="B10" s="782" t="s">
        <v>1109</v>
      </c>
      <c r="C10" s="782"/>
      <c r="D10" s="782"/>
      <c r="E10" s="782"/>
      <c r="F10" s="782"/>
      <c r="G10" s="782"/>
      <c r="H10" s="782"/>
      <c r="I10" s="782"/>
      <c r="J10" s="782"/>
      <c r="K10" s="782"/>
      <c r="L10" s="782"/>
      <c r="M10" s="782"/>
      <c r="N10" s="782"/>
      <c r="O10" s="782"/>
      <c r="P10" s="782"/>
      <c r="Q10" s="782"/>
    </row>
    <row r="11" spans="1:26" ht="23.1" customHeight="1" x14ac:dyDescent="0.3">
      <c r="A11" s="415" t="s">
        <v>595</v>
      </c>
      <c r="B11" s="782" t="s">
        <v>1110</v>
      </c>
      <c r="C11" s="782"/>
      <c r="D11" s="782"/>
      <c r="E11" s="782"/>
      <c r="F11" s="782"/>
      <c r="G11" s="782"/>
      <c r="H11" s="782"/>
      <c r="I11" s="782"/>
      <c r="J11" s="782"/>
      <c r="K11" s="782"/>
      <c r="L11" s="782"/>
      <c r="M11" s="782"/>
      <c r="N11" s="782"/>
      <c r="O11" s="782"/>
      <c r="P11" s="782"/>
      <c r="Q11" s="782"/>
    </row>
    <row r="12" spans="1:26" ht="23.1" customHeight="1" x14ac:dyDescent="0.3">
      <c r="A12" s="415" t="s">
        <v>142</v>
      </c>
      <c r="B12" s="782" t="s">
        <v>1111</v>
      </c>
      <c r="C12" s="782"/>
      <c r="D12" s="782"/>
      <c r="E12" s="782"/>
      <c r="F12" s="782"/>
      <c r="G12" s="782"/>
      <c r="H12" s="782"/>
      <c r="I12" s="782"/>
      <c r="J12" s="782"/>
      <c r="K12" s="782"/>
      <c r="L12" s="782"/>
      <c r="M12" s="782"/>
      <c r="N12" s="782"/>
      <c r="O12" s="782"/>
      <c r="P12" s="782"/>
      <c r="Q12" s="782"/>
    </row>
    <row r="13" spans="1:26" ht="23.1" customHeight="1" x14ac:dyDescent="0.3">
      <c r="A13" s="415" t="s">
        <v>125</v>
      </c>
      <c r="B13" s="782" t="s">
        <v>1112</v>
      </c>
      <c r="C13" s="782"/>
      <c r="D13" s="782"/>
      <c r="E13" s="782"/>
      <c r="F13" s="782"/>
      <c r="G13" s="782"/>
      <c r="H13" s="782"/>
      <c r="I13" s="782"/>
      <c r="J13" s="782"/>
      <c r="K13" s="782"/>
      <c r="L13" s="782"/>
      <c r="M13" s="782"/>
      <c r="N13" s="782"/>
      <c r="O13" s="782"/>
      <c r="P13" s="782"/>
      <c r="Q13" s="782"/>
    </row>
    <row r="14" spans="1:26" ht="23.1" customHeight="1" x14ac:dyDescent="0.3">
      <c r="A14" s="415" t="s">
        <v>726</v>
      </c>
      <c r="B14" s="782" t="s">
        <v>1113</v>
      </c>
      <c r="C14" s="782"/>
      <c r="D14" s="782"/>
      <c r="E14" s="782"/>
      <c r="F14" s="782"/>
      <c r="G14" s="782"/>
      <c r="H14" s="782"/>
      <c r="I14" s="782"/>
      <c r="J14" s="782"/>
      <c r="K14" s="782"/>
      <c r="L14" s="782"/>
      <c r="M14" s="782"/>
      <c r="N14" s="782"/>
      <c r="O14" s="782"/>
      <c r="P14" s="782"/>
      <c r="Q14" s="782"/>
    </row>
    <row r="15" spans="1:26" ht="23.1" customHeight="1" x14ac:dyDescent="0.3">
      <c r="A15" s="415" t="s">
        <v>0</v>
      </c>
      <c r="B15" s="782" t="s">
        <v>1114</v>
      </c>
      <c r="C15" s="782"/>
      <c r="D15" s="782"/>
      <c r="E15" s="782"/>
      <c r="F15" s="782"/>
      <c r="G15" s="782"/>
      <c r="H15" s="782"/>
      <c r="I15" s="782"/>
      <c r="J15" s="782"/>
      <c r="K15" s="782"/>
      <c r="L15" s="782"/>
      <c r="M15" s="782"/>
      <c r="N15" s="782"/>
      <c r="O15" s="782"/>
      <c r="P15" s="782"/>
      <c r="Q15" s="782"/>
    </row>
    <row r="16" spans="1:26" ht="23.1" customHeight="1" x14ac:dyDescent="0.3">
      <c r="A16" s="415" t="s">
        <v>1</v>
      </c>
      <c r="B16" s="782" t="s">
        <v>1115</v>
      </c>
      <c r="C16" s="782"/>
      <c r="D16" s="782"/>
      <c r="E16" s="782"/>
      <c r="F16" s="782"/>
      <c r="G16" s="782"/>
      <c r="H16" s="782"/>
      <c r="I16" s="782"/>
      <c r="J16" s="782"/>
      <c r="K16" s="782"/>
      <c r="L16" s="782"/>
      <c r="M16" s="782"/>
      <c r="N16" s="782"/>
      <c r="O16" s="782"/>
      <c r="P16" s="782"/>
      <c r="Q16" s="782"/>
      <c r="R16" s="183"/>
      <c r="S16" s="286"/>
      <c r="T16" s="286"/>
      <c r="U16" s="286"/>
      <c r="V16" s="286"/>
      <c r="W16" s="286"/>
      <c r="X16" s="286"/>
      <c r="Y16" s="286"/>
      <c r="Z16" s="286"/>
    </row>
    <row r="17" spans="1:17" ht="23.1" customHeight="1" x14ac:dyDescent="0.3">
      <c r="A17" s="415" t="s">
        <v>2</v>
      </c>
      <c r="B17" s="782" t="s">
        <v>1116</v>
      </c>
      <c r="C17" s="782"/>
      <c r="D17" s="782"/>
      <c r="E17" s="782"/>
      <c r="F17" s="782"/>
      <c r="G17" s="782"/>
      <c r="H17" s="782"/>
      <c r="I17" s="782"/>
      <c r="J17" s="782"/>
      <c r="K17" s="782"/>
      <c r="L17" s="782"/>
      <c r="M17" s="782"/>
      <c r="N17" s="782"/>
      <c r="O17" s="782"/>
      <c r="P17" s="782"/>
      <c r="Q17" s="782"/>
    </row>
    <row r="18" spans="1:17" ht="23.1" customHeight="1" x14ac:dyDescent="0.3">
      <c r="A18" s="415" t="s">
        <v>3</v>
      </c>
      <c r="B18" s="782" t="s">
        <v>1117</v>
      </c>
      <c r="C18" s="782"/>
      <c r="D18" s="782"/>
      <c r="E18" s="782"/>
      <c r="F18" s="782"/>
      <c r="G18" s="782"/>
      <c r="H18" s="782"/>
      <c r="I18" s="782"/>
      <c r="J18" s="782"/>
      <c r="K18" s="782"/>
      <c r="L18" s="782"/>
      <c r="M18" s="782"/>
      <c r="N18" s="782"/>
      <c r="O18" s="782"/>
      <c r="P18" s="782"/>
      <c r="Q18" s="782"/>
    </row>
    <row r="19" spans="1:17" ht="23.1" customHeight="1" x14ac:dyDescent="0.3">
      <c r="A19" s="443" t="s">
        <v>4</v>
      </c>
      <c r="B19" s="783" t="s">
        <v>1118</v>
      </c>
      <c r="C19" s="783"/>
      <c r="D19" s="782"/>
      <c r="E19" s="782"/>
      <c r="F19" s="782"/>
      <c r="G19" s="782"/>
      <c r="H19" s="782"/>
      <c r="I19" s="782"/>
      <c r="J19" s="782"/>
      <c r="K19" s="782"/>
      <c r="L19" s="782"/>
      <c r="M19" s="782"/>
      <c r="N19" s="782"/>
      <c r="O19" s="782"/>
      <c r="P19" s="782"/>
      <c r="Q19" s="782"/>
    </row>
    <row r="20" spans="1:17" s="183" customFormat="1" ht="22.35" customHeight="1" x14ac:dyDescent="0.3">
      <c r="A20" s="443" t="s">
        <v>761</v>
      </c>
      <c r="B20" s="783" t="s">
        <v>1119</v>
      </c>
      <c r="C20" s="783"/>
      <c r="D20" s="782"/>
      <c r="E20" s="782"/>
      <c r="F20" s="782"/>
      <c r="G20" s="782"/>
      <c r="H20" s="782"/>
      <c r="I20" s="782"/>
      <c r="J20" s="782"/>
      <c r="K20" s="782"/>
      <c r="L20" s="782"/>
      <c r="M20" s="782"/>
      <c r="N20" s="782"/>
      <c r="O20" s="782"/>
      <c r="P20" s="782"/>
      <c r="Q20" s="782"/>
    </row>
    <row r="21" spans="1:17" s="183" customFormat="1" ht="22.35" customHeight="1" x14ac:dyDescent="0.3">
      <c r="A21" s="443" t="s">
        <v>727</v>
      </c>
      <c r="B21" s="782" t="s">
        <v>1120</v>
      </c>
      <c r="C21" s="782"/>
      <c r="D21" s="782"/>
      <c r="E21" s="782"/>
      <c r="F21" s="782"/>
      <c r="G21" s="782"/>
      <c r="H21" s="782"/>
      <c r="I21" s="782"/>
      <c r="J21" s="782"/>
      <c r="K21" s="782"/>
      <c r="L21" s="782"/>
      <c r="M21" s="782"/>
      <c r="N21" s="782"/>
      <c r="O21" s="782"/>
      <c r="P21" s="782"/>
      <c r="Q21" s="782"/>
    </row>
    <row r="22" spans="1:17" ht="23.1" customHeight="1" x14ac:dyDescent="0.3">
      <c r="A22" s="415" t="s">
        <v>5</v>
      </c>
      <c r="B22" s="782" t="s">
        <v>1121</v>
      </c>
      <c r="C22" s="782"/>
      <c r="D22" s="782"/>
      <c r="E22" s="782"/>
      <c r="F22" s="782"/>
      <c r="G22" s="782"/>
      <c r="H22" s="782"/>
      <c r="I22" s="782"/>
      <c r="J22" s="782"/>
      <c r="K22" s="782"/>
      <c r="L22" s="782"/>
      <c r="M22" s="782"/>
      <c r="N22" s="782"/>
      <c r="O22" s="782"/>
      <c r="P22" s="782"/>
      <c r="Q22" s="782"/>
    </row>
    <row r="23" spans="1:17" ht="32.4" customHeight="1" x14ac:dyDescent="0.3">
      <c r="A23" s="415" t="s">
        <v>53</v>
      </c>
      <c r="B23" s="785" t="s">
        <v>1122</v>
      </c>
      <c r="C23" s="785"/>
      <c r="D23" s="785"/>
      <c r="E23" s="785"/>
      <c r="F23" s="785"/>
      <c r="G23" s="785"/>
      <c r="H23" s="785"/>
      <c r="I23" s="785"/>
      <c r="J23" s="785"/>
      <c r="K23" s="785"/>
      <c r="L23" s="785"/>
      <c r="M23" s="785"/>
      <c r="N23" s="785"/>
      <c r="O23" s="785"/>
      <c r="P23" s="785"/>
      <c r="Q23" s="785"/>
    </row>
    <row r="24" spans="1:17" ht="33.6" customHeight="1" x14ac:dyDescent="0.3">
      <c r="A24" s="415" t="s">
        <v>6</v>
      </c>
      <c r="B24" s="785" t="s">
        <v>1123</v>
      </c>
      <c r="C24" s="785"/>
      <c r="D24" s="785"/>
      <c r="E24" s="785"/>
      <c r="F24" s="785"/>
      <c r="G24" s="785"/>
      <c r="H24" s="785"/>
      <c r="I24" s="785"/>
      <c r="J24" s="785"/>
      <c r="K24" s="785"/>
      <c r="L24" s="785"/>
      <c r="M24" s="785"/>
      <c r="N24" s="785"/>
      <c r="O24" s="785"/>
      <c r="P24" s="785"/>
      <c r="Q24" s="785"/>
    </row>
    <row r="25" spans="1:17" ht="23.1" customHeight="1" x14ac:dyDescent="0.3">
      <c r="A25" s="443" t="s">
        <v>7</v>
      </c>
      <c r="B25" s="783" t="s">
        <v>1124</v>
      </c>
      <c r="C25" s="783"/>
      <c r="D25" s="782"/>
      <c r="E25" s="782"/>
      <c r="F25" s="782"/>
      <c r="G25" s="782"/>
      <c r="H25" s="782"/>
      <c r="I25" s="782"/>
      <c r="J25" s="782"/>
      <c r="K25" s="782"/>
      <c r="L25" s="782"/>
      <c r="M25" s="782"/>
      <c r="N25" s="782"/>
      <c r="O25" s="782"/>
      <c r="P25" s="782"/>
      <c r="Q25" s="782"/>
    </row>
    <row r="26" spans="1:17" ht="23.1" customHeight="1" x14ac:dyDescent="0.3">
      <c r="A26" s="443" t="s">
        <v>8</v>
      </c>
      <c r="B26" s="783" t="s">
        <v>1125</v>
      </c>
      <c r="C26" s="783"/>
      <c r="D26" s="782"/>
      <c r="E26" s="782"/>
      <c r="F26" s="782"/>
      <c r="G26" s="782"/>
      <c r="H26" s="782"/>
      <c r="I26" s="782"/>
      <c r="J26" s="782"/>
      <c r="K26" s="782"/>
      <c r="L26" s="782"/>
      <c r="M26" s="782"/>
      <c r="N26" s="782"/>
      <c r="O26" s="782"/>
      <c r="P26" s="782"/>
      <c r="Q26" s="782"/>
    </row>
    <row r="27" spans="1:17" ht="23.1" customHeight="1" x14ac:dyDescent="0.3">
      <c r="A27" s="415" t="s">
        <v>752</v>
      </c>
      <c r="B27" s="782" t="s">
        <v>1126</v>
      </c>
      <c r="C27" s="782"/>
      <c r="D27" s="782"/>
      <c r="E27" s="782"/>
      <c r="F27" s="782"/>
      <c r="G27" s="782"/>
      <c r="H27" s="782"/>
      <c r="I27" s="782"/>
      <c r="J27" s="782"/>
      <c r="K27" s="782"/>
      <c r="L27" s="782"/>
      <c r="M27" s="782"/>
      <c r="N27" s="782"/>
      <c r="O27" s="782"/>
      <c r="P27" s="782"/>
      <c r="Q27" s="782"/>
    </row>
    <row r="28" spans="1:17" ht="23.1" customHeight="1" x14ac:dyDescent="0.3">
      <c r="A28" s="415" t="s">
        <v>762</v>
      </c>
      <c r="B28" s="782" t="s">
        <v>1127</v>
      </c>
      <c r="C28" s="782"/>
      <c r="D28" s="782"/>
      <c r="E28" s="782"/>
      <c r="F28" s="782"/>
      <c r="G28" s="782"/>
      <c r="H28" s="782"/>
      <c r="I28" s="782"/>
      <c r="J28" s="782"/>
      <c r="K28" s="782"/>
      <c r="L28" s="782"/>
      <c r="M28" s="782"/>
      <c r="N28" s="782"/>
      <c r="O28" s="782"/>
      <c r="P28" s="782"/>
      <c r="Q28" s="782"/>
    </row>
    <row r="29" spans="1:17" ht="23.1" customHeight="1" x14ac:dyDescent="0.3">
      <c r="A29" s="415" t="s">
        <v>9</v>
      </c>
      <c r="B29" s="782" t="s">
        <v>1128</v>
      </c>
      <c r="C29" s="782"/>
      <c r="D29" s="782"/>
      <c r="E29" s="782"/>
      <c r="F29" s="782"/>
      <c r="G29" s="782"/>
      <c r="H29" s="782"/>
      <c r="I29" s="782"/>
      <c r="J29" s="782"/>
      <c r="K29" s="782"/>
      <c r="L29" s="782"/>
      <c r="M29" s="782"/>
      <c r="N29" s="782"/>
      <c r="O29" s="782"/>
      <c r="P29" s="782"/>
      <c r="Q29" s="782"/>
    </row>
    <row r="30" spans="1:17" ht="23.1" customHeight="1" x14ac:dyDescent="0.3">
      <c r="A30" s="415" t="s">
        <v>421</v>
      </c>
      <c r="B30" s="782" t="s">
        <v>1129</v>
      </c>
      <c r="C30" s="782"/>
      <c r="D30" s="782"/>
      <c r="E30" s="782"/>
      <c r="F30" s="782"/>
      <c r="G30" s="782"/>
      <c r="H30" s="782"/>
      <c r="I30" s="782"/>
      <c r="J30" s="782"/>
      <c r="K30" s="782"/>
      <c r="L30" s="782"/>
      <c r="M30" s="782"/>
      <c r="N30" s="782"/>
      <c r="O30" s="782"/>
      <c r="P30" s="782"/>
      <c r="Q30" s="782"/>
    </row>
    <row r="31" spans="1:17" ht="23.1" customHeight="1" x14ac:dyDescent="0.3">
      <c r="A31" s="416" t="s">
        <v>422</v>
      </c>
      <c r="B31" s="782" t="s">
        <v>1130</v>
      </c>
      <c r="C31" s="782"/>
      <c r="D31" s="782"/>
      <c r="E31" s="782"/>
      <c r="F31" s="782"/>
      <c r="G31" s="782"/>
      <c r="H31" s="782"/>
      <c r="I31" s="782"/>
      <c r="J31" s="782"/>
      <c r="K31" s="782"/>
      <c r="L31" s="782"/>
      <c r="M31" s="782"/>
      <c r="N31" s="782"/>
      <c r="O31" s="782"/>
      <c r="P31" s="782"/>
      <c r="Q31" s="782"/>
    </row>
    <row r="32" spans="1:17" ht="23.1" customHeight="1" x14ac:dyDescent="0.3">
      <c r="A32" s="416" t="s">
        <v>909</v>
      </c>
      <c r="B32" s="782" t="s">
        <v>1131</v>
      </c>
      <c r="C32" s="782"/>
      <c r="D32" s="782"/>
      <c r="E32" s="782"/>
      <c r="F32" s="782"/>
      <c r="G32" s="782"/>
      <c r="H32" s="782"/>
      <c r="I32" s="782"/>
      <c r="J32" s="782"/>
      <c r="K32" s="782"/>
      <c r="L32" s="782"/>
      <c r="M32" s="782"/>
      <c r="N32" s="782"/>
      <c r="O32" s="782"/>
      <c r="P32" s="782"/>
      <c r="Q32" s="782"/>
    </row>
  </sheetData>
  <mergeCells count="32">
    <mergeCell ref="B6:Q6"/>
    <mergeCell ref="B12:Q12"/>
    <mergeCell ref="B13:Q13"/>
    <mergeCell ref="B14:Q14"/>
    <mergeCell ref="B7:Q7"/>
    <mergeCell ref="B8:Q8"/>
    <mergeCell ref="B9:Q9"/>
    <mergeCell ref="B10:Q10"/>
    <mergeCell ref="B11:Q11"/>
    <mergeCell ref="B32:Q32"/>
    <mergeCell ref="B1:Q1"/>
    <mergeCell ref="B5:Q5"/>
    <mergeCell ref="B24:Q24"/>
    <mergeCell ref="B23:Q23"/>
    <mergeCell ref="B20:Q20"/>
    <mergeCell ref="B21:Q21"/>
    <mergeCell ref="B22:Q22"/>
    <mergeCell ref="B16:Q16"/>
    <mergeCell ref="B17:Q17"/>
    <mergeCell ref="B18:Q18"/>
    <mergeCell ref="B19:Q19"/>
    <mergeCell ref="B15:Q15"/>
    <mergeCell ref="B2:Q2"/>
    <mergeCell ref="B3:Q3"/>
    <mergeCell ref="B4:Q4"/>
    <mergeCell ref="B27:Q27"/>
    <mergeCell ref="B28:Q28"/>
    <mergeCell ref="B25:Q25"/>
    <mergeCell ref="B26:Q26"/>
    <mergeCell ref="B31:Q31"/>
    <mergeCell ref="B29:Q29"/>
    <mergeCell ref="B30:Q30"/>
  </mergeCells>
  <phoneticPr fontId="6" type="noConversion"/>
  <hyperlinks>
    <hyperlink ref="A7" location="'T3-Výnosy'!A1" display="Tabuľka 3" xr:uid="{00000000-0004-0000-0000-000000000000}"/>
    <hyperlink ref="A6" location="'T2-Ostatné dot mimo MŠ SR'!A1" display="Tabuľka 2" xr:uid="{00000000-0004-0000-0000-000001000000}"/>
    <hyperlink ref="A8" location="'T4-Výnosy zo školného'!A1" display="Tabuľka 4" xr:uid="{00000000-0004-0000-0000-000002000000}"/>
    <hyperlink ref="A5" location="'T1-Dotácie podľa DZ'!A1" display="Tabuľka 1" xr:uid="{00000000-0004-0000-0000-000003000000}"/>
    <hyperlink ref="A9" location="'T5 - Analýza nákladov'!A1" display="Tabuľka 5" xr:uid="{00000000-0004-0000-0000-000004000000}"/>
    <hyperlink ref="A10" location="'T6-Zamestnanci_a_mzdy'!A1" display="Tabuľka 6" xr:uid="{00000000-0004-0000-0000-000005000000}"/>
    <hyperlink ref="A13" location="'T8-Soc_štipendiá'!A1" display="Tabuľka 8" xr:uid="{00000000-0004-0000-0000-000006000000}"/>
    <hyperlink ref="A15" location="'T9_ŠD '!A1" display="Tabuľka 9" xr:uid="{00000000-0004-0000-0000-000007000000}"/>
    <hyperlink ref="A16" location="'T10-ŠJ '!A1" display="Tabuľka 10" xr:uid="{00000000-0004-0000-0000-000008000000}"/>
    <hyperlink ref="A17" location="'T11-Zdroje KV'!A1" display="Tabuľka 11" xr:uid="{00000000-0004-0000-0000-000009000000}"/>
    <hyperlink ref="A18" location="'T12-KV'!A1" display="Tabuľka 12" xr:uid="{00000000-0004-0000-0000-00000A000000}"/>
    <hyperlink ref="A19" location="'T13-Fondy'!A1" display="Tabuľka 13" xr:uid="{00000000-0004-0000-0000-00000B000000}"/>
    <hyperlink ref="A22" location="'T16 - Štruktúra hotovosti'!A1" display="Tabuľka 16" xr:uid="{00000000-0004-0000-0000-00000C000000}"/>
    <hyperlink ref="A23" location="'T17-Dotácie zo ŠF EU-nová'!Oblasť_tlače" display="Tabuľka 17" xr:uid="{00000000-0004-0000-0000-00000D000000}"/>
    <hyperlink ref="A24" location="'T18-Ostatné dotácie z kap MŠ SR'!Oblasť_tlače" display="Tabuľka 18" xr:uid="{00000000-0004-0000-0000-00000E000000}"/>
    <hyperlink ref="A25" location="'T19-Štip_ z vlastných '!A1" display="Tabuľka 19" xr:uid="{00000000-0004-0000-0000-00000F000000}"/>
    <hyperlink ref="A26" location="'T20_motivačné štipendiá'!Oblasť_tlače" display="Tabuľka 20" xr:uid="{00000000-0004-0000-0000-000010000000}"/>
    <hyperlink ref="A29" location="'T21-štruktúra_384'!A1" display="Tabuľka 21" xr:uid="{00000000-0004-0000-0000-000011000000}"/>
    <hyperlink ref="A3" location="Súvzťažnosti!A1" display="Súvzťažnosti" xr:uid="{00000000-0004-0000-0000-000012000000}"/>
    <hyperlink ref="A2" location="Vysvetlivky!A1" display="Vysvetlivky" xr:uid="{00000000-0004-0000-0000-000013000000}"/>
    <hyperlink ref="A30" location="T22_Výnosy_soc_oblasť!Oblasť_tlače" display="Tabuľka_22" xr:uid="{00000000-0004-0000-0000-000014000000}"/>
    <hyperlink ref="A32" location="'T24_čerpanie rozvoj'!A1" display="Tabuľka 24" xr:uid="{00000000-0004-0000-0000-000015000000}"/>
    <hyperlink ref="A12" location="'T7_Doktorandi '!A1" display="Tabuľka 7" xr:uid="{00000000-0004-0000-0000-000016000000}"/>
    <hyperlink ref="A4" location="'Kódy z CRŠ'!A1" display="Kódy z CRŠ" xr:uid="{00000000-0004-0000-0000-000017000000}"/>
    <hyperlink ref="A11" location="'T6a-Zamestnanci_a_mzdy (ženy)'!A1" display="Tabuľka 6a" xr:uid="{00000000-0004-0000-0000-000018000000}"/>
    <hyperlink ref="A14" location="'T8a-Teh_štipendiá'!A1" display="Tabuľka 8a" xr:uid="{00000000-0004-0000-0000-000019000000}"/>
    <hyperlink ref="A20" location="'T14-Príjmy VVŠ z POO'!Oblasť_tlače" display="Tabuľka 14" xr:uid="{00000000-0004-0000-0000-00001A000000}"/>
    <hyperlink ref="A27" location="'T20a-štipendiá z POO'!A1" display="Tabuľka 20a" xr:uid="{00000000-0004-0000-0000-00001B000000}"/>
    <hyperlink ref="A28" location="'T20b-štipendiá z RP_11UA'!A1" display="Tabuľka č. 20b" xr:uid="{00000000-0004-0000-0000-00001D000000}"/>
    <hyperlink ref="A31" location="T23_Náklady_soc_oblasť!A1" display="Tabuľka_­23" xr:uid="{00000000-0004-0000-0000-00001E000000}"/>
    <hyperlink ref="A21" location="'T15-Príjmy a výd. VVŠ z RP_11UA'!A1" display="Tabuľka 15" xr:uid="{886B4CA8-ACDE-42F0-964A-952B0B4020D3}"/>
  </hyperlinks>
  <pageMargins left="0.70866141732283472" right="0.43307086614173229" top="0.39" bottom="0.23622047244094491" header="0.23622047244094491" footer="0.19685039370078741"/>
  <pageSetup paperSize="9" scale="7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010"/>
  <sheetViews>
    <sheetView zoomScaleNormal="100" zoomScaleSheetLayoutView="80" workbookViewId="0">
      <pane xSplit="2" ySplit="5" topLeftCell="C116" activePane="bottomRight" state="frozen"/>
      <selection sqref="A1:K1"/>
      <selection pane="topRight" sqref="A1:K1"/>
      <selection pane="bottomLeft" sqref="A1:K1"/>
      <selection pane="bottomRight" activeCell="H124" sqref="H124"/>
    </sheetView>
  </sheetViews>
  <sheetFormatPr defaultColWidth="9.109375" defaultRowHeight="15.6" x14ac:dyDescent="0.3"/>
  <cols>
    <col min="1" max="1" width="8.44140625" style="277" customWidth="1"/>
    <col min="2" max="2" width="74.109375" style="278" customWidth="1"/>
    <col min="3" max="3" width="18" style="272" customWidth="1"/>
    <col min="4" max="7" width="17" style="272" customWidth="1"/>
    <col min="8" max="8" width="18" style="272" customWidth="1"/>
    <col min="9" max="9" width="17.44140625" style="273" customWidth="1"/>
    <col min="10" max="10" width="9.109375" style="272"/>
    <col min="11" max="11" width="8.88671875" style="272" customWidth="1"/>
    <col min="12" max="16384" width="9.109375" style="272"/>
  </cols>
  <sheetData>
    <row r="1" spans="1:9" ht="35.1" customHeight="1" thickBot="1" x14ac:dyDescent="0.35">
      <c r="A1" s="835" t="s">
        <v>1179</v>
      </c>
      <c r="B1" s="836"/>
      <c r="C1" s="836"/>
      <c r="D1" s="836"/>
      <c r="E1" s="836"/>
      <c r="F1" s="836"/>
      <c r="G1" s="836"/>
      <c r="H1" s="837"/>
      <c r="I1" s="489"/>
    </row>
    <row r="2" spans="1:9" ht="32.4" customHeight="1" x14ac:dyDescent="0.3">
      <c r="A2" s="838" t="s">
        <v>1413</v>
      </c>
      <c r="B2" s="839"/>
      <c r="C2" s="839"/>
      <c r="D2" s="839"/>
      <c r="E2" s="839"/>
      <c r="F2" s="839"/>
      <c r="G2" s="839"/>
      <c r="H2" s="840"/>
      <c r="I2" s="489"/>
    </row>
    <row r="3" spans="1:9" s="315" customFormat="1" ht="31.5" customHeight="1" x14ac:dyDescent="0.3">
      <c r="A3" s="841" t="s">
        <v>136</v>
      </c>
      <c r="B3" s="842" t="s">
        <v>239</v>
      </c>
      <c r="C3" s="844">
        <v>2024</v>
      </c>
      <c r="D3" s="844"/>
      <c r="E3" s="844">
        <v>2025</v>
      </c>
      <c r="F3" s="844"/>
      <c r="G3" s="845" t="s">
        <v>1176</v>
      </c>
      <c r="H3" s="846"/>
      <c r="I3" s="490"/>
    </row>
    <row r="4" spans="1:9" ht="31.5" customHeight="1" x14ac:dyDescent="0.3">
      <c r="A4" s="841"/>
      <c r="B4" s="843"/>
      <c r="C4" s="491" t="s">
        <v>240</v>
      </c>
      <c r="D4" s="491" t="s">
        <v>241</v>
      </c>
      <c r="E4" s="491" t="s">
        <v>240</v>
      </c>
      <c r="F4" s="491" t="s">
        <v>241</v>
      </c>
      <c r="G4" s="491" t="s">
        <v>240</v>
      </c>
      <c r="H4" s="492" t="s">
        <v>241</v>
      </c>
      <c r="I4" s="489"/>
    </row>
    <row r="5" spans="1:9" x14ac:dyDescent="0.3">
      <c r="A5" s="633"/>
      <c r="B5" s="634"/>
      <c r="C5" s="491" t="s">
        <v>201</v>
      </c>
      <c r="D5" s="491" t="s">
        <v>202</v>
      </c>
      <c r="E5" s="491" t="s">
        <v>203</v>
      </c>
      <c r="F5" s="491" t="s">
        <v>210</v>
      </c>
      <c r="G5" s="491" t="s">
        <v>24</v>
      </c>
      <c r="H5" s="492" t="s">
        <v>25</v>
      </c>
      <c r="I5" s="489"/>
    </row>
    <row r="6" spans="1:9" x14ac:dyDescent="0.3">
      <c r="A6" s="635">
        <v>1</v>
      </c>
      <c r="B6" s="636" t="s">
        <v>1263</v>
      </c>
      <c r="C6" s="493">
        <f>SUM(C7:C18)</f>
        <v>547998.3600000001</v>
      </c>
      <c r="D6" s="493">
        <f>SUM(D7:D18)</f>
        <v>3029.04</v>
      </c>
      <c r="E6" s="493">
        <f>SUM(E7:E18)</f>
        <v>920033.99</v>
      </c>
      <c r="F6" s="493">
        <f>SUM(F7:F18)</f>
        <v>9273.66</v>
      </c>
      <c r="G6" s="493">
        <f>E6-C6</f>
        <v>372035.62999999989</v>
      </c>
      <c r="H6" s="494">
        <f>F6-D6</f>
        <v>6244.62</v>
      </c>
      <c r="I6" s="489"/>
    </row>
    <row r="7" spans="1:9" ht="17.25" customHeight="1" x14ac:dyDescent="0.3">
      <c r="A7" s="635">
        <v>2</v>
      </c>
      <c r="B7" s="637" t="s">
        <v>823</v>
      </c>
      <c r="C7" s="733">
        <v>51657.919999999998</v>
      </c>
      <c r="D7" s="733">
        <v>3029.04</v>
      </c>
      <c r="E7" s="495">
        <v>86346.240000000005</v>
      </c>
      <c r="F7" s="495"/>
      <c r="G7" s="496">
        <f>E7-C7</f>
        <v>34688.320000000007</v>
      </c>
      <c r="H7" s="497">
        <f>F7-D7</f>
        <v>-3029.04</v>
      </c>
      <c r="I7" s="489"/>
    </row>
    <row r="8" spans="1:9" ht="30.6" customHeight="1" x14ac:dyDescent="0.3">
      <c r="A8" s="635">
        <v>3</v>
      </c>
      <c r="B8" s="638" t="s">
        <v>824</v>
      </c>
      <c r="C8" s="733">
        <v>93019.4</v>
      </c>
      <c r="D8" s="733"/>
      <c r="E8" s="495">
        <v>110201.92</v>
      </c>
      <c r="F8" s="495">
        <v>182.93</v>
      </c>
      <c r="G8" s="496">
        <f t="shared" ref="G8:G25" si="0">E8-C8</f>
        <v>17182.520000000004</v>
      </c>
      <c r="H8" s="497">
        <f t="shared" ref="H8:H25" si="1">F8-D8</f>
        <v>182.93</v>
      </c>
      <c r="I8" s="489"/>
    </row>
    <row r="9" spans="1:9" x14ac:dyDescent="0.3">
      <c r="A9" s="635">
        <v>4</v>
      </c>
      <c r="B9" s="637" t="s">
        <v>825</v>
      </c>
      <c r="C9" s="733">
        <v>58140.79</v>
      </c>
      <c r="D9" s="733"/>
      <c r="E9" s="495">
        <v>90429.65</v>
      </c>
      <c r="F9" s="495">
        <v>68.5</v>
      </c>
      <c r="G9" s="496">
        <f t="shared" si="0"/>
        <v>32288.859999999993</v>
      </c>
      <c r="H9" s="497">
        <f t="shared" si="1"/>
        <v>68.5</v>
      </c>
      <c r="I9" s="489"/>
    </row>
    <row r="10" spans="1:9" x14ac:dyDescent="0.3">
      <c r="A10" s="635">
        <v>5</v>
      </c>
      <c r="B10" s="637" t="s">
        <v>826</v>
      </c>
      <c r="C10" s="733">
        <v>3119.76</v>
      </c>
      <c r="D10" s="733"/>
      <c r="E10" s="495">
        <v>2135.84</v>
      </c>
      <c r="F10" s="495"/>
      <c r="G10" s="496">
        <f t="shared" si="0"/>
        <v>-983.92000000000007</v>
      </c>
      <c r="H10" s="497">
        <f t="shared" si="1"/>
        <v>0</v>
      </c>
      <c r="I10" s="489"/>
    </row>
    <row r="11" spans="1:9" x14ac:dyDescent="0.3">
      <c r="A11" s="635">
        <v>6</v>
      </c>
      <c r="B11" s="637" t="s">
        <v>827</v>
      </c>
      <c r="C11" s="733">
        <v>8558.7099999999991</v>
      </c>
      <c r="D11" s="733"/>
      <c r="E11" s="495">
        <v>9343.76</v>
      </c>
      <c r="F11" s="495"/>
      <c r="G11" s="496">
        <f t="shared" si="0"/>
        <v>785.05000000000109</v>
      </c>
      <c r="H11" s="497">
        <f t="shared" si="1"/>
        <v>0</v>
      </c>
      <c r="I11" s="489"/>
    </row>
    <row r="12" spans="1:9" x14ac:dyDescent="0.3">
      <c r="A12" s="635">
        <v>7</v>
      </c>
      <c r="B12" s="639" t="s">
        <v>1264</v>
      </c>
      <c r="C12" s="733">
        <v>58130.95</v>
      </c>
      <c r="D12" s="733"/>
      <c r="E12" s="495">
        <v>58554.11</v>
      </c>
      <c r="F12" s="495"/>
      <c r="G12" s="496">
        <f t="shared" si="0"/>
        <v>423.16000000000349</v>
      </c>
      <c r="H12" s="497">
        <f t="shared" si="1"/>
        <v>0</v>
      </c>
      <c r="I12" s="489"/>
    </row>
    <row r="13" spans="1:9" x14ac:dyDescent="0.3">
      <c r="A13" s="635">
        <v>8</v>
      </c>
      <c r="B13" s="637" t="s">
        <v>828</v>
      </c>
      <c r="C13" s="733">
        <v>9440.57</v>
      </c>
      <c r="D13" s="733"/>
      <c r="E13" s="495">
        <v>10092.75</v>
      </c>
      <c r="F13" s="495"/>
      <c r="G13" s="496">
        <f t="shared" si="0"/>
        <v>652.18000000000029</v>
      </c>
      <c r="H13" s="497">
        <f t="shared" si="1"/>
        <v>0</v>
      </c>
      <c r="I13" s="489"/>
    </row>
    <row r="14" spans="1:9" x14ac:dyDescent="0.3">
      <c r="A14" s="635">
        <v>9</v>
      </c>
      <c r="B14" s="637" t="s">
        <v>905</v>
      </c>
      <c r="C14" s="733">
        <v>152.9</v>
      </c>
      <c r="D14" s="733"/>
      <c r="E14" s="495">
        <v>14.4</v>
      </c>
      <c r="F14" s="495"/>
      <c r="G14" s="496">
        <f t="shared" si="0"/>
        <v>-138.5</v>
      </c>
      <c r="H14" s="497">
        <f t="shared" si="1"/>
        <v>0</v>
      </c>
      <c r="I14" s="460"/>
    </row>
    <row r="15" spans="1:9" x14ac:dyDescent="0.3">
      <c r="A15" s="635">
        <v>10</v>
      </c>
      <c r="B15" s="640" t="s">
        <v>829</v>
      </c>
      <c r="C15" s="733">
        <v>162746.70000000001</v>
      </c>
      <c r="D15" s="733"/>
      <c r="E15" s="495">
        <v>296032.13</v>
      </c>
      <c r="F15" s="495">
        <v>259</v>
      </c>
      <c r="G15" s="496">
        <f t="shared" si="0"/>
        <v>133285.43</v>
      </c>
      <c r="H15" s="497">
        <f t="shared" si="1"/>
        <v>259</v>
      </c>
      <c r="I15" s="489"/>
    </row>
    <row r="16" spans="1:9" ht="16.350000000000001" customHeight="1" x14ac:dyDescent="0.3">
      <c r="A16" s="635">
        <v>11</v>
      </c>
      <c r="B16" s="637" t="s">
        <v>79</v>
      </c>
      <c r="C16" s="733">
        <v>23255.73</v>
      </c>
      <c r="D16" s="733"/>
      <c r="E16" s="495">
        <v>131332.69</v>
      </c>
      <c r="F16" s="495"/>
      <c r="G16" s="496">
        <f t="shared" si="0"/>
        <v>108076.96</v>
      </c>
      <c r="H16" s="497">
        <f t="shared" si="1"/>
        <v>0</v>
      </c>
      <c r="I16" s="489"/>
    </row>
    <row r="17" spans="1:9" ht="31.2" x14ac:dyDescent="0.3">
      <c r="A17" s="635">
        <v>12</v>
      </c>
      <c r="B17" s="640" t="s">
        <v>830</v>
      </c>
      <c r="C17" s="733">
        <v>1758.46</v>
      </c>
      <c r="D17" s="733"/>
      <c r="E17" s="495">
        <v>4430.41</v>
      </c>
      <c r="F17" s="495">
        <v>110.04</v>
      </c>
      <c r="G17" s="496">
        <f t="shared" si="0"/>
        <v>2671.95</v>
      </c>
      <c r="H17" s="497">
        <f t="shared" si="1"/>
        <v>110.04</v>
      </c>
      <c r="I17" s="490"/>
    </row>
    <row r="18" spans="1:9" ht="32.1" customHeight="1" x14ac:dyDescent="0.3">
      <c r="A18" s="635">
        <v>13</v>
      </c>
      <c r="B18" s="639" t="s">
        <v>1336</v>
      </c>
      <c r="C18" s="733">
        <v>78016.47</v>
      </c>
      <c r="D18" s="733"/>
      <c r="E18" s="495">
        <v>121120.09</v>
      </c>
      <c r="F18" s="495">
        <v>8653.19</v>
      </c>
      <c r="G18" s="496">
        <f t="shared" si="0"/>
        <v>43103.619999999995</v>
      </c>
      <c r="H18" s="497">
        <f t="shared" si="1"/>
        <v>8653.19</v>
      </c>
      <c r="I18" s="615" t="s">
        <v>1337</v>
      </c>
    </row>
    <row r="19" spans="1:9" x14ac:dyDescent="0.3">
      <c r="A19" s="635">
        <v>14</v>
      </c>
      <c r="B19" s="636" t="s">
        <v>1265</v>
      </c>
      <c r="C19" s="493">
        <f>SUM(C20:C25)</f>
        <v>461305.49000000005</v>
      </c>
      <c r="D19" s="493">
        <f>SUM(D20:D25)</f>
        <v>2428.25</v>
      </c>
      <c r="E19" s="493">
        <f>SUM(E20:E25)</f>
        <v>472403.74999999994</v>
      </c>
      <c r="F19" s="493">
        <f>SUM(F20:F25)</f>
        <v>2237.98</v>
      </c>
      <c r="G19" s="493">
        <f t="shared" si="0"/>
        <v>11098.259999999893</v>
      </c>
      <c r="H19" s="494">
        <f t="shared" si="1"/>
        <v>-190.26999999999998</v>
      </c>
      <c r="I19" s="489"/>
    </row>
    <row r="20" spans="1:9" x14ac:dyDescent="0.3">
      <c r="A20" s="635">
        <v>15</v>
      </c>
      <c r="B20" s="637" t="s">
        <v>831</v>
      </c>
      <c r="C20" s="733">
        <v>233461.16</v>
      </c>
      <c r="D20" s="733">
        <v>1377.63</v>
      </c>
      <c r="E20" s="495">
        <v>205660.61</v>
      </c>
      <c r="F20" s="495">
        <v>1101.7</v>
      </c>
      <c r="G20" s="496">
        <f t="shared" si="0"/>
        <v>-27800.550000000017</v>
      </c>
      <c r="H20" s="497">
        <f t="shared" si="1"/>
        <v>-275.93000000000006</v>
      </c>
      <c r="I20" s="489"/>
    </row>
    <row r="21" spans="1:9" x14ac:dyDescent="0.3">
      <c r="A21" s="635">
        <v>16</v>
      </c>
      <c r="B21" s="637" t="s">
        <v>832</v>
      </c>
      <c r="C21" s="733">
        <v>132417.13</v>
      </c>
      <c r="D21" s="733">
        <v>771.93</v>
      </c>
      <c r="E21" s="495">
        <v>160758</v>
      </c>
      <c r="F21" s="495">
        <v>739.14</v>
      </c>
      <c r="G21" s="496">
        <f t="shared" si="0"/>
        <v>28340.869999999995</v>
      </c>
      <c r="H21" s="497">
        <f t="shared" si="1"/>
        <v>-32.789999999999964</v>
      </c>
      <c r="I21" s="489"/>
    </row>
    <row r="22" spans="1:9" x14ac:dyDescent="0.3">
      <c r="A22" s="635">
        <v>17</v>
      </c>
      <c r="B22" s="637" t="s">
        <v>833</v>
      </c>
      <c r="C22" s="733">
        <v>19448.86</v>
      </c>
      <c r="D22" s="733">
        <v>278.69</v>
      </c>
      <c r="E22" s="495">
        <v>20578.72</v>
      </c>
      <c r="F22" s="495">
        <v>397.14</v>
      </c>
      <c r="G22" s="496">
        <f t="shared" si="0"/>
        <v>1129.8600000000006</v>
      </c>
      <c r="H22" s="497">
        <f t="shared" si="1"/>
        <v>118.44999999999999</v>
      </c>
      <c r="I22" s="489"/>
    </row>
    <row r="23" spans="1:9" x14ac:dyDescent="0.3">
      <c r="A23" s="635">
        <v>18</v>
      </c>
      <c r="B23" s="637" t="s">
        <v>834</v>
      </c>
      <c r="C23" s="733">
        <v>27389.83</v>
      </c>
      <c r="D23" s="733"/>
      <c r="E23" s="495">
        <v>29915.66</v>
      </c>
      <c r="F23" s="495"/>
      <c r="G23" s="496">
        <f t="shared" si="0"/>
        <v>2525.8299999999981</v>
      </c>
      <c r="H23" s="497">
        <f t="shared" si="1"/>
        <v>0</v>
      </c>
      <c r="I23" s="489"/>
    </row>
    <row r="24" spans="1:9" x14ac:dyDescent="0.3">
      <c r="A24" s="635">
        <v>19</v>
      </c>
      <c r="B24" s="637" t="s">
        <v>835</v>
      </c>
      <c r="C24" s="733">
        <v>26.8</v>
      </c>
      <c r="D24" s="733"/>
      <c r="E24" s="495"/>
      <c r="F24" s="495"/>
      <c r="G24" s="496">
        <f t="shared" si="0"/>
        <v>-26.8</v>
      </c>
      <c r="H24" s="497">
        <f t="shared" si="1"/>
        <v>0</v>
      </c>
      <c r="I24" s="489"/>
    </row>
    <row r="25" spans="1:9" x14ac:dyDescent="0.3">
      <c r="A25" s="635">
        <v>20</v>
      </c>
      <c r="B25" s="637" t="s">
        <v>836</v>
      </c>
      <c r="C25" s="733">
        <v>48561.71</v>
      </c>
      <c r="D25" s="733"/>
      <c r="E25" s="495">
        <v>55490.76</v>
      </c>
      <c r="F25" s="495"/>
      <c r="G25" s="496">
        <f t="shared" si="0"/>
        <v>6929.0500000000029</v>
      </c>
      <c r="H25" s="497">
        <f t="shared" si="1"/>
        <v>0</v>
      </c>
      <c r="I25" s="489"/>
    </row>
    <row r="26" spans="1:9" x14ac:dyDescent="0.3">
      <c r="A26" s="635">
        <v>21</v>
      </c>
      <c r="B26" s="636" t="s">
        <v>236</v>
      </c>
      <c r="C26" s="498" t="s">
        <v>228</v>
      </c>
      <c r="D26" s="498" t="s">
        <v>228</v>
      </c>
      <c r="E26" s="498" t="s">
        <v>228</v>
      </c>
      <c r="F26" s="498" t="s">
        <v>228</v>
      </c>
      <c r="G26" s="499" t="s">
        <v>105</v>
      </c>
      <c r="H26" s="500" t="s">
        <v>105</v>
      </c>
      <c r="I26" s="489"/>
    </row>
    <row r="27" spans="1:9" x14ac:dyDescent="0.3">
      <c r="A27" s="635">
        <v>22</v>
      </c>
      <c r="B27" s="636" t="s">
        <v>1266</v>
      </c>
      <c r="C27" s="493">
        <f>SUM(C28:C33)</f>
        <v>2757.86</v>
      </c>
      <c r="D27" s="493">
        <f t="shared" ref="D27:F27" si="2">SUM(D28:D33)</f>
        <v>19.46</v>
      </c>
      <c r="E27" s="493">
        <f t="shared" si="2"/>
        <v>3826.29</v>
      </c>
      <c r="F27" s="493">
        <f t="shared" si="2"/>
        <v>156.56</v>
      </c>
      <c r="G27" s="493">
        <f t="shared" ref="G27:H78" si="3">E27-C27</f>
        <v>1068.4299999999998</v>
      </c>
      <c r="H27" s="494">
        <f t="shared" si="3"/>
        <v>137.1</v>
      </c>
      <c r="I27" s="608"/>
    </row>
    <row r="28" spans="1:9" x14ac:dyDescent="0.3">
      <c r="A28" s="635">
        <v>23</v>
      </c>
      <c r="B28" s="637" t="s">
        <v>196</v>
      </c>
      <c r="C28" s="495"/>
      <c r="D28" s="495"/>
      <c r="E28" s="495"/>
      <c r="F28" s="495"/>
      <c r="G28" s="496">
        <f t="shared" si="3"/>
        <v>0</v>
      </c>
      <c r="H28" s="497">
        <f t="shared" si="3"/>
        <v>0</v>
      </c>
      <c r="I28" s="489"/>
    </row>
    <row r="29" spans="1:9" x14ac:dyDescent="0.3">
      <c r="A29" s="635">
        <v>24</v>
      </c>
      <c r="B29" s="638" t="s">
        <v>216</v>
      </c>
      <c r="C29" s="495"/>
      <c r="D29" s="495"/>
      <c r="E29" s="495"/>
      <c r="F29" s="495"/>
      <c r="G29" s="496">
        <f t="shared" si="3"/>
        <v>0</v>
      </c>
      <c r="H29" s="497">
        <f t="shared" si="3"/>
        <v>0</v>
      </c>
      <c r="I29" s="489"/>
    </row>
    <row r="30" spans="1:9" x14ac:dyDescent="0.3">
      <c r="A30" s="635">
        <v>25</v>
      </c>
      <c r="B30" s="638" t="s">
        <v>45</v>
      </c>
      <c r="C30" s="495"/>
      <c r="D30" s="495"/>
      <c r="E30" s="495"/>
      <c r="F30" s="495"/>
      <c r="G30" s="496">
        <f t="shared" si="3"/>
        <v>0</v>
      </c>
      <c r="H30" s="497">
        <f t="shared" si="3"/>
        <v>0</v>
      </c>
      <c r="I30" s="489"/>
    </row>
    <row r="31" spans="1:9" x14ac:dyDescent="0.3">
      <c r="A31" s="635">
        <v>26</v>
      </c>
      <c r="B31" s="637" t="s">
        <v>46</v>
      </c>
      <c r="C31" s="733">
        <v>2757.86</v>
      </c>
      <c r="D31" s="733">
        <v>19.46</v>
      </c>
      <c r="E31" s="495">
        <v>3826.29</v>
      </c>
      <c r="F31" s="495">
        <v>156.56</v>
      </c>
      <c r="G31" s="496">
        <f t="shared" si="3"/>
        <v>1068.4299999999998</v>
      </c>
      <c r="H31" s="497">
        <f t="shared" si="3"/>
        <v>137.1</v>
      </c>
      <c r="I31" s="489"/>
    </row>
    <row r="32" spans="1:9" x14ac:dyDescent="0.3">
      <c r="A32" s="635">
        <v>27</v>
      </c>
      <c r="B32" s="639" t="s">
        <v>1044</v>
      </c>
      <c r="C32" s="495"/>
      <c r="D32" s="495"/>
      <c r="E32" s="495"/>
      <c r="F32" s="495"/>
      <c r="G32" s="496">
        <f t="shared" si="3"/>
        <v>0</v>
      </c>
      <c r="H32" s="497">
        <f t="shared" si="3"/>
        <v>0</v>
      </c>
      <c r="I32" s="615"/>
    </row>
    <row r="33" spans="1:9" x14ac:dyDescent="0.3">
      <c r="A33" s="635">
        <v>28</v>
      </c>
      <c r="B33" s="639" t="s">
        <v>1043</v>
      </c>
      <c r="C33" s="495"/>
      <c r="D33" s="495"/>
      <c r="E33" s="495"/>
      <c r="F33" s="495"/>
      <c r="G33" s="496">
        <f t="shared" si="3"/>
        <v>0</v>
      </c>
      <c r="H33" s="497">
        <f t="shared" si="3"/>
        <v>0</v>
      </c>
      <c r="I33" s="489"/>
    </row>
    <row r="34" spans="1:9" x14ac:dyDescent="0.3">
      <c r="A34" s="635">
        <v>29</v>
      </c>
      <c r="B34" s="636" t="s">
        <v>1267</v>
      </c>
      <c r="C34" s="493">
        <f>SUM(C35:C41)</f>
        <v>109685.76000000001</v>
      </c>
      <c r="D34" s="493">
        <f>SUM(D35:D41)</f>
        <v>1493.18</v>
      </c>
      <c r="E34" s="493">
        <f>SUM(E35:E41)</f>
        <v>303367.49</v>
      </c>
      <c r="F34" s="493">
        <f>SUM(F35:F41)</f>
        <v>1371.23</v>
      </c>
      <c r="G34" s="493">
        <f t="shared" si="3"/>
        <v>193681.72999999998</v>
      </c>
      <c r="H34" s="494">
        <f t="shared" si="3"/>
        <v>-121.95000000000005</v>
      </c>
      <c r="I34" s="489"/>
    </row>
    <row r="35" spans="1:9" x14ac:dyDescent="0.3">
      <c r="A35" s="635">
        <v>30</v>
      </c>
      <c r="B35" s="637" t="s">
        <v>837</v>
      </c>
      <c r="C35" s="733">
        <v>34759.660000000003</v>
      </c>
      <c r="D35" s="733">
        <v>611.48</v>
      </c>
      <c r="E35" s="495">
        <v>205884.45</v>
      </c>
      <c r="F35" s="495">
        <v>1371.23</v>
      </c>
      <c r="G35" s="496">
        <f t="shared" si="3"/>
        <v>171124.79</v>
      </c>
      <c r="H35" s="497">
        <f t="shared" si="3"/>
        <v>759.75</v>
      </c>
      <c r="I35" s="489"/>
    </row>
    <row r="36" spans="1:9" ht="31.2" x14ac:dyDescent="0.3">
      <c r="A36" s="635">
        <v>31</v>
      </c>
      <c r="B36" s="637" t="s">
        <v>838</v>
      </c>
      <c r="C36" s="733">
        <v>37239.56</v>
      </c>
      <c r="D36" s="733">
        <v>881.7</v>
      </c>
      <c r="E36" s="495">
        <v>55199.91</v>
      </c>
      <c r="F36" s="495"/>
      <c r="G36" s="496">
        <f t="shared" si="3"/>
        <v>17960.350000000006</v>
      </c>
      <c r="H36" s="497">
        <f t="shared" si="3"/>
        <v>-881.7</v>
      </c>
      <c r="I36" s="490"/>
    </row>
    <row r="37" spans="1:9" x14ac:dyDescent="0.3">
      <c r="A37" s="635">
        <v>32</v>
      </c>
      <c r="B37" s="637" t="s">
        <v>839</v>
      </c>
      <c r="C37" s="733">
        <v>4889.45</v>
      </c>
      <c r="D37" s="733"/>
      <c r="E37" s="495">
        <v>1228.3399999999999</v>
      </c>
      <c r="F37" s="495"/>
      <c r="G37" s="496">
        <f t="shared" si="3"/>
        <v>-3661.1099999999997</v>
      </c>
      <c r="H37" s="497">
        <f t="shared" si="3"/>
        <v>0</v>
      </c>
      <c r="I37" s="489"/>
    </row>
    <row r="38" spans="1:9" x14ac:dyDescent="0.3">
      <c r="A38" s="635">
        <v>33</v>
      </c>
      <c r="B38" s="637" t="s">
        <v>840</v>
      </c>
      <c r="C38" s="733">
        <v>14339.8</v>
      </c>
      <c r="D38" s="733"/>
      <c r="E38" s="495">
        <v>860.33</v>
      </c>
      <c r="F38" s="495"/>
      <c r="G38" s="496">
        <f t="shared" si="3"/>
        <v>-13479.47</v>
      </c>
      <c r="H38" s="497">
        <f t="shared" si="3"/>
        <v>0</v>
      </c>
      <c r="I38" s="489"/>
    </row>
    <row r="39" spans="1:9" x14ac:dyDescent="0.3">
      <c r="A39" s="635">
        <v>34</v>
      </c>
      <c r="B39" s="640" t="s">
        <v>842</v>
      </c>
      <c r="C39" s="733"/>
      <c r="D39" s="733"/>
      <c r="E39" s="495"/>
      <c r="F39" s="495"/>
      <c r="G39" s="496">
        <f t="shared" si="3"/>
        <v>0</v>
      </c>
      <c r="H39" s="497">
        <f t="shared" si="3"/>
        <v>0</v>
      </c>
      <c r="I39" s="489"/>
    </row>
    <row r="40" spans="1:9" x14ac:dyDescent="0.3">
      <c r="A40" s="635">
        <v>35</v>
      </c>
      <c r="B40" s="637" t="s">
        <v>841</v>
      </c>
      <c r="C40" s="733">
        <v>12097.29</v>
      </c>
      <c r="D40" s="733"/>
      <c r="E40" s="495">
        <v>23819.17</v>
      </c>
      <c r="F40" s="495"/>
      <c r="G40" s="496">
        <f t="shared" si="3"/>
        <v>11721.879999999997</v>
      </c>
      <c r="H40" s="497">
        <f t="shared" si="3"/>
        <v>0</v>
      </c>
      <c r="I40" s="489"/>
    </row>
    <row r="41" spans="1:9" x14ac:dyDescent="0.3">
      <c r="A41" s="635">
        <v>36</v>
      </c>
      <c r="B41" s="637" t="s">
        <v>80</v>
      </c>
      <c r="C41" s="733">
        <v>6360</v>
      </c>
      <c r="D41" s="733"/>
      <c r="E41" s="495">
        <v>16375.29</v>
      </c>
      <c r="F41" s="495"/>
      <c r="G41" s="496">
        <f t="shared" si="3"/>
        <v>10015.290000000001</v>
      </c>
      <c r="H41" s="497">
        <f t="shared" si="3"/>
        <v>0</v>
      </c>
      <c r="I41" s="489"/>
    </row>
    <row r="42" spans="1:9" x14ac:dyDescent="0.3">
      <c r="A42" s="635">
        <v>37</v>
      </c>
      <c r="B42" s="636" t="s">
        <v>1268</v>
      </c>
      <c r="C42" s="493">
        <f>SUM(C43:C44)</f>
        <v>580220.93999999994</v>
      </c>
      <c r="D42" s="493">
        <f t="shared" ref="D42:F42" si="4">SUM(D43:D44)</f>
        <v>17.850000000000001</v>
      </c>
      <c r="E42" s="493">
        <f t="shared" si="4"/>
        <v>857196.61</v>
      </c>
      <c r="F42" s="493">
        <f t="shared" si="4"/>
        <v>58.92</v>
      </c>
      <c r="G42" s="493">
        <f t="shared" si="3"/>
        <v>276975.67000000004</v>
      </c>
      <c r="H42" s="494">
        <f t="shared" si="3"/>
        <v>41.07</v>
      </c>
      <c r="I42" s="489"/>
    </row>
    <row r="43" spans="1:9" x14ac:dyDescent="0.3">
      <c r="A43" s="635">
        <v>38</v>
      </c>
      <c r="B43" s="637" t="s">
        <v>843</v>
      </c>
      <c r="C43" s="733">
        <v>29182.240000000002</v>
      </c>
      <c r="D43" s="733">
        <v>17.850000000000001</v>
      </c>
      <c r="E43" s="495">
        <v>33172.120000000003</v>
      </c>
      <c r="F43" s="495">
        <v>58.92</v>
      </c>
      <c r="G43" s="496">
        <f t="shared" si="3"/>
        <v>3989.880000000001</v>
      </c>
      <c r="H43" s="497">
        <f t="shared" si="3"/>
        <v>41.07</v>
      </c>
      <c r="I43" s="489"/>
    </row>
    <row r="44" spans="1:9" x14ac:dyDescent="0.3">
      <c r="A44" s="635">
        <v>39</v>
      </c>
      <c r="B44" s="637" t="s">
        <v>844</v>
      </c>
      <c r="C44" s="733">
        <v>551038.69999999995</v>
      </c>
      <c r="D44" s="733"/>
      <c r="E44" s="495">
        <v>824024.49</v>
      </c>
      <c r="F44" s="495"/>
      <c r="G44" s="496">
        <f t="shared" si="3"/>
        <v>272985.79000000004</v>
      </c>
      <c r="H44" s="497">
        <f t="shared" si="3"/>
        <v>0</v>
      </c>
      <c r="I44" s="490"/>
    </row>
    <row r="45" spans="1:9" x14ac:dyDescent="0.3">
      <c r="A45" s="635">
        <v>40</v>
      </c>
      <c r="B45" s="636" t="s">
        <v>1269</v>
      </c>
      <c r="C45" s="493">
        <f>SUM(C46:C49)</f>
        <v>5512.7</v>
      </c>
      <c r="D45" s="493">
        <f t="shared" ref="D45:F45" si="5">SUM(D46:D49)</f>
        <v>100</v>
      </c>
      <c r="E45" s="493">
        <f t="shared" si="5"/>
        <v>19904.82</v>
      </c>
      <c r="F45" s="493">
        <f t="shared" si="5"/>
        <v>42.7</v>
      </c>
      <c r="G45" s="496">
        <f t="shared" si="3"/>
        <v>14392.119999999999</v>
      </c>
      <c r="H45" s="497">
        <f t="shared" si="3"/>
        <v>-57.3</v>
      </c>
      <c r="I45" s="607"/>
    </row>
    <row r="46" spans="1:9" x14ac:dyDescent="0.3">
      <c r="A46" s="635">
        <v>41</v>
      </c>
      <c r="B46" s="639" t="s">
        <v>1095</v>
      </c>
      <c r="C46" s="733">
        <v>5512.7</v>
      </c>
      <c r="D46" s="733">
        <v>100</v>
      </c>
      <c r="E46" s="495">
        <v>19904.82</v>
      </c>
      <c r="F46" s="495">
        <v>42.7</v>
      </c>
      <c r="G46" s="496">
        <f t="shared" si="3"/>
        <v>14392.119999999999</v>
      </c>
      <c r="H46" s="497">
        <f t="shared" si="3"/>
        <v>-57.3</v>
      </c>
      <c r="I46" s="607"/>
    </row>
    <row r="47" spans="1:9" x14ac:dyDescent="0.3">
      <c r="A47" s="635">
        <v>42</v>
      </c>
      <c r="B47" s="639" t="s">
        <v>1096</v>
      </c>
      <c r="C47" s="501"/>
      <c r="D47" s="501"/>
      <c r="E47" s="501"/>
      <c r="F47" s="501"/>
      <c r="G47" s="496">
        <f t="shared" si="3"/>
        <v>0</v>
      </c>
      <c r="H47" s="497">
        <f t="shared" si="3"/>
        <v>0</v>
      </c>
      <c r="I47" s="607"/>
    </row>
    <row r="48" spans="1:9" x14ac:dyDescent="0.3">
      <c r="A48" s="635">
        <v>43</v>
      </c>
      <c r="B48" s="639" t="s">
        <v>1042</v>
      </c>
      <c r="C48" s="501"/>
      <c r="D48" s="501"/>
      <c r="E48" s="501"/>
      <c r="F48" s="501"/>
      <c r="G48" s="496">
        <f t="shared" si="3"/>
        <v>0</v>
      </c>
      <c r="H48" s="497">
        <f t="shared" si="3"/>
        <v>0</v>
      </c>
      <c r="I48" s="614"/>
    </row>
    <row r="49" spans="1:11" x14ac:dyDescent="0.3">
      <c r="A49" s="635">
        <v>44</v>
      </c>
      <c r="B49" s="639" t="s">
        <v>1041</v>
      </c>
      <c r="C49" s="501"/>
      <c r="D49" s="501"/>
      <c r="E49" s="501"/>
      <c r="F49" s="501"/>
      <c r="G49" s="496">
        <f t="shared" si="3"/>
        <v>0</v>
      </c>
      <c r="H49" s="497">
        <f t="shared" si="3"/>
        <v>0</v>
      </c>
      <c r="I49" s="607"/>
    </row>
    <row r="50" spans="1:11" x14ac:dyDescent="0.3">
      <c r="A50" s="635">
        <v>45</v>
      </c>
      <c r="B50" s="636" t="s">
        <v>1270</v>
      </c>
      <c r="C50" s="493">
        <f>SUM(C51:C65)</f>
        <v>1605119.3599999999</v>
      </c>
      <c r="D50" s="493">
        <f>SUM(D51:D65)</f>
        <v>44964.41</v>
      </c>
      <c r="E50" s="493">
        <f>SUM(E51:E65)</f>
        <v>2388225.34</v>
      </c>
      <c r="F50" s="493">
        <f>SUM(F51:F65)</f>
        <v>3680.33</v>
      </c>
      <c r="G50" s="493">
        <f t="shared" si="3"/>
        <v>783105.98</v>
      </c>
      <c r="H50" s="494">
        <f t="shared" si="3"/>
        <v>-41284.080000000002</v>
      </c>
      <c r="I50" s="489"/>
    </row>
    <row r="51" spans="1:11" x14ac:dyDescent="0.3">
      <c r="A51" s="635">
        <v>46</v>
      </c>
      <c r="B51" s="637" t="s">
        <v>845</v>
      </c>
      <c r="C51" s="733">
        <v>172225.71</v>
      </c>
      <c r="D51" s="733">
        <v>1500</v>
      </c>
      <c r="E51" s="495">
        <v>169669.81</v>
      </c>
      <c r="F51" s="495">
        <v>0.03</v>
      </c>
      <c r="G51" s="496">
        <f t="shared" si="3"/>
        <v>-2555.8999999999942</v>
      </c>
      <c r="H51" s="497">
        <f t="shared" si="3"/>
        <v>-1499.97</v>
      </c>
      <c r="I51" s="489"/>
    </row>
    <row r="52" spans="1:11" x14ac:dyDescent="0.3">
      <c r="A52" s="635">
        <v>47</v>
      </c>
      <c r="B52" s="637" t="s">
        <v>81</v>
      </c>
      <c r="C52" s="733">
        <v>5494.76</v>
      </c>
      <c r="D52" s="733"/>
      <c r="E52" s="495">
        <v>9396.99</v>
      </c>
      <c r="F52" s="495"/>
      <c r="G52" s="496">
        <f t="shared" si="3"/>
        <v>3902.2299999999996</v>
      </c>
      <c r="H52" s="497">
        <f t="shared" si="3"/>
        <v>0</v>
      </c>
      <c r="I52" s="489"/>
    </row>
    <row r="53" spans="1:11" x14ac:dyDescent="0.3">
      <c r="A53" s="635">
        <v>48</v>
      </c>
      <c r="B53" s="637" t="s">
        <v>846</v>
      </c>
      <c r="C53" s="733">
        <v>57625.69</v>
      </c>
      <c r="D53" s="733"/>
      <c r="E53" s="495">
        <v>84501.6</v>
      </c>
      <c r="F53" s="495">
        <v>900</v>
      </c>
      <c r="G53" s="496">
        <f t="shared" si="3"/>
        <v>26875.910000000003</v>
      </c>
      <c r="H53" s="497">
        <f t="shared" si="3"/>
        <v>900</v>
      </c>
      <c r="I53" s="489"/>
    </row>
    <row r="54" spans="1:11" x14ac:dyDescent="0.3">
      <c r="A54" s="635">
        <v>49</v>
      </c>
      <c r="B54" s="637" t="s">
        <v>847</v>
      </c>
      <c r="C54" s="733">
        <v>17251.66</v>
      </c>
      <c r="D54" s="733">
        <v>440</v>
      </c>
      <c r="E54" s="495">
        <v>61475.07</v>
      </c>
      <c r="F54" s="495"/>
      <c r="G54" s="496">
        <f t="shared" si="3"/>
        <v>44223.41</v>
      </c>
      <c r="H54" s="497">
        <f t="shared" si="3"/>
        <v>-440</v>
      </c>
      <c r="I54" s="489"/>
    </row>
    <row r="55" spans="1:11" x14ac:dyDescent="0.3">
      <c r="A55" s="635">
        <v>50</v>
      </c>
      <c r="B55" s="637" t="s">
        <v>848</v>
      </c>
      <c r="C55" s="733">
        <v>26110.38</v>
      </c>
      <c r="D55" s="733"/>
      <c r="E55" s="495">
        <v>27554.11</v>
      </c>
      <c r="F55" s="495"/>
      <c r="G55" s="496">
        <f t="shared" si="3"/>
        <v>1443.7299999999996</v>
      </c>
      <c r="H55" s="497">
        <f t="shared" si="3"/>
        <v>0</v>
      </c>
      <c r="I55" s="489"/>
    </row>
    <row r="56" spans="1:11" x14ac:dyDescent="0.3">
      <c r="A56" s="635">
        <v>51</v>
      </c>
      <c r="B56" s="639" t="s">
        <v>1271</v>
      </c>
      <c r="C56" s="733">
        <v>32119.48</v>
      </c>
      <c r="D56" s="733"/>
      <c r="E56" s="495">
        <v>33001.32</v>
      </c>
      <c r="F56" s="495"/>
      <c r="G56" s="496">
        <f t="shared" si="3"/>
        <v>881.84000000000015</v>
      </c>
      <c r="H56" s="497">
        <f t="shared" si="3"/>
        <v>0</v>
      </c>
      <c r="I56" s="489"/>
    </row>
    <row r="57" spans="1:11" x14ac:dyDescent="0.3">
      <c r="A57" s="635">
        <v>52</v>
      </c>
      <c r="B57" s="637" t="s">
        <v>849</v>
      </c>
      <c r="C57" s="733">
        <v>44120.73</v>
      </c>
      <c r="D57" s="733"/>
      <c r="E57" s="495">
        <v>50269.16</v>
      </c>
      <c r="F57" s="495"/>
      <c r="G57" s="496">
        <f t="shared" si="3"/>
        <v>6148.43</v>
      </c>
      <c r="H57" s="497">
        <f t="shared" si="3"/>
        <v>0</v>
      </c>
      <c r="I57" s="489"/>
    </row>
    <row r="58" spans="1:11" x14ac:dyDescent="0.3">
      <c r="A58" s="635">
        <v>53</v>
      </c>
      <c r="B58" s="637" t="s">
        <v>850</v>
      </c>
      <c r="C58" s="733">
        <v>9002.68</v>
      </c>
      <c r="D58" s="733"/>
      <c r="E58" s="495">
        <v>18962.259999999998</v>
      </c>
      <c r="F58" s="495"/>
      <c r="G58" s="496">
        <f t="shared" si="3"/>
        <v>9959.5799999999981</v>
      </c>
      <c r="H58" s="497">
        <f t="shared" si="3"/>
        <v>0</v>
      </c>
      <c r="I58" s="489"/>
    </row>
    <row r="59" spans="1:11" x14ac:dyDescent="0.3">
      <c r="A59" s="635">
        <v>54</v>
      </c>
      <c r="B59" s="637" t="s">
        <v>82</v>
      </c>
      <c r="C59" s="733">
        <v>6120.5</v>
      </c>
      <c r="D59" s="733"/>
      <c r="E59" s="495">
        <v>5918.87</v>
      </c>
      <c r="F59" s="495"/>
      <c r="G59" s="496">
        <f t="shared" si="3"/>
        <v>-201.63000000000011</v>
      </c>
      <c r="H59" s="497">
        <f t="shared" si="3"/>
        <v>0</v>
      </c>
      <c r="I59" s="489"/>
    </row>
    <row r="60" spans="1:11" x14ac:dyDescent="0.3">
      <c r="A60" s="635">
        <v>55</v>
      </c>
      <c r="B60" s="637" t="s">
        <v>83</v>
      </c>
      <c r="C60" s="733"/>
      <c r="D60" s="733"/>
      <c r="E60" s="495">
        <v>4206.6000000000004</v>
      </c>
      <c r="F60" s="495"/>
      <c r="G60" s="496">
        <f t="shared" si="3"/>
        <v>4206.6000000000004</v>
      </c>
      <c r="H60" s="497">
        <f t="shared" si="3"/>
        <v>0</v>
      </c>
      <c r="I60" s="489"/>
    </row>
    <row r="61" spans="1:11" x14ac:dyDescent="0.3">
      <c r="A61" s="635">
        <v>56</v>
      </c>
      <c r="B61" s="637" t="s">
        <v>851</v>
      </c>
      <c r="C61" s="733">
        <v>1685.9</v>
      </c>
      <c r="D61" s="733"/>
      <c r="E61" s="495">
        <v>5808.65</v>
      </c>
      <c r="F61" s="495"/>
      <c r="G61" s="496">
        <f t="shared" si="3"/>
        <v>4122.75</v>
      </c>
      <c r="H61" s="497">
        <f t="shared" si="3"/>
        <v>0</v>
      </c>
      <c r="I61" s="489"/>
    </row>
    <row r="62" spans="1:11" x14ac:dyDescent="0.3">
      <c r="A62" s="635">
        <v>57</v>
      </c>
      <c r="B62" s="637" t="s">
        <v>852</v>
      </c>
      <c r="C62" s="733">
        <v>21149.24</v>
      </c>
      <c r="D62" s="733"/>
      <c r="E62" s="495">
        <v>50750.32</v>
      </c>
      <c r="F62" s="495"/>
      <c r="G62" s="496">
        <f t="shared" si="3"/>
        <v>29601.079999999998</v>
      </c>
      <c r="H62" s="497">
        <f t="shared" si="3"/>
        <v>0</v>
      </c>
      <c r="I62" s="489"/>
    </row>
    <row r="63" spans="1:11" x14ac:dyDescent="0.3">
      <c r="A63" s="635">
        <v>58</v>
      </c>
      <c r="B63" s="637" t="s">
        <v>73</v>
      </c>
      <c r="C63" s="733">
        <v>3600</v>
      </c>
      <c r="D63" s="733"/>
      <c r="E63" s="495">
        <v>3000.03</v>
      </c>
      <c r="F63" s="495"/>
      <c r="G63" s="496">
        <f t="shared" si="3"/>
        <v>-599.9699999999998</v>
      </c>
      <c r="H63" s="497">
        <f t="shared" si="3"/>
        <v>0</v>
      </c>
      <c r="I63" s="489"/>
    </row>
    <row r="64" spans="1:11" ht="46.8" x14ac:dyDescent="0.3">
      <c r="A64" s="635">
        <v>59</v>
      </c>
      <c r="B64" s="686" t="s">
        <v>1309</v>
      </c>
      <c r="C64" s="733">
        <v>1208612.6299999999</v>
      </c>
      <c r="D64" s="733">
        <v>43024.41</v>
      </c>
      <c r="E64" s="495">
        <v>1863710.55</v>
      </c>
      <c r="F64" s="495">
        <v>2780.3</v>
      </c>
      <c r="G64" s="496">
        <f t="shared" si="3"/>
        <v>655097.92000000016</v>
      </c>
      <c r="H64" s="497">
        <f t="shared" si="3"/>
        <v>-40244.11</v>
      </c>
      <c r="I64" s="615"/>
      <c r="J64" s="276"/>
      <c r="K64" s="276"/>
    </row>
    <row r="65" spans="1:9" x14ac:dyDescent="0.3">
      <c r="A65" s="635">
        <v>60</v>
      </c>
      <c r="B65" s="687" t="s">
        <v>1310</v>
      </c>
      <c r="C65" s="733"/>
      <c r="D65" s="733"/>
      <c r="E65" s="495"/>
      <c r="F65" s="495"/>
      <c r="G65" s="496">
        <f t="shared" si="3"/>
        <v>0</v>
      </c>
      <c r="H65" s="497">
        <f t="shared" si="3"/>
        <v>0</v>
      </c>
      <c r="I65" s="615" t="s">
        <v>1311</v>
      </c>
    </row>
    <row r="66" spans="1:9" x14ac:dyDescent="0.3">
      <c r="A66" s="635">
        <v>61</v>
      </c>
      <c r="B66" s="636" t="s">
        <v>1272</v>
      </c>
      <c r="C66" s="493">
        <f>SUM(C67:C68)</f>
        <v>11028810.040000001</v>
      </c>
      <c r="D66" s="493">
        <f t="shared" ref="D66:F66" si="6">SUM(D67:D68)</f>
        <v>40509.160000000003</v>
      </c>
      <c r="E66" s="493">
        <f t="shared" si="6"/>
        <v>13140772.91</v>
      </c>
      <c r="F66" s="493">
        <f t="shared" si="6"/>
        <v>48175.75</v>
      </c>
      <c r="G66" s="493">
        <f t="shared" si="3"/>
        <v>2111962.8699999992</v>
      </c>
      <c r="H66" s="494">
        <f t="shared" si="3"/>
        <v>7666.5899999999965</v>
      </c>
      <c r="I66" s="489"/>
    </row>
    <row r="67" spans="1:9" x14ac:dyDescent="0.3">
      <c r="A67" s="635">
        <v>62</v>
      </c>
      <c r="B67" s="637" t="s">
        <v>716</v>
      </c>
      <c r="C67" s="733">
        <v>10876877.810000001</v>
      </c>
      <c r="D67" s="733">
        <v>37723.160000000003</v>
      </c>
      <c r="E67" s="495">
        <v>12924475.439999999</v>
      </c>
      <c r="F67" s="495">
        <v>46075.75</v>
      </c>
      <c r="G67" s="496">
        <f t="shared" si="3"/>
        <v>2047597.629999999</v>
      </c>
      <c r="H67" s="497">
        <f t="shared" si="3"/>
        <v>8352.5899999999965</v>
      </c>
      <c r="I67" s="751">
        <f>+E67+F67</f>
        <v>12970551.189999999</v>
      </c>
    </row>
    <row r="68" spans="1:9" x14ac:dyDescent="0.3">
      <c r="A68" s="635">
        <v>63</v>
      </c>
      <c r="B68" s="636" t="s">
        <v>1273</v>
      </c>
      <c r="C68" s="493">
        <f>SUM(C69:C72)</f>
        <v>151932.23000000001</v>
      </c>
      <c r="D68" s="493">
        <f t="shared" ref="D68:F68" si="7">SUM(D69:D72)</f>
        <v>2786</v>
      </c>
      <c r="E68" s="493">
        <f t="shared" si="7"/>
        <v>216297.46999999997</v>
      </c>
      <c r="F68" s="493">
        <f t="shared" si="7"/>
        <v>2100</v>
      </c>
      <c r="G68" s="493">
        <f t="shared" si="3"/>
        <v>64365.239999999962</v>
      </c>
      <c r="H68" s="494">
        <f t="shared" si="3"/>
        <v>-686</v>
      </c>
      <c r="I68" s="489"/>
    </row>
    <row r="69" spans="1:9" s="275" customFormat="1" x14ac:dyDescent="0.25">
      <c r="A69" s="635">
        <v>64</v>
      </c>
      <c r="B69" s="641" t="s">
        <v>12</v>
      </c>
      <c r="C69" s="734">
        <v>44079.49</v>
      </c>
      <c r="D69" s="734">
        <v>836</v>
      </c>
      <c r="E69" s="502">
        <v>62000.36</v>
      </c>
      <c r="F69" s="502">
        <v>250</v>
      </c>
      <c r="G69" s="496">
        <f t="shared" si="3"/>
        <v>17920.870000000003</v>
      </c>
      <c r="H69" s="497">
        <f t="shared" si="3"/>
        <v>-586</v>
      </c>
      <c r="I69" s="503"/>
    </row>
    <row r="70" spans="1:9" x14ac:dyDescent="0.3">
      <c r="A70" s="635">
        <v>65</v>
      </c>
      <c r="B70" s="641" t="s">
        <v>853</v>
      </c>
      <c r="C70" s="733">
        <v>102920.74</v>
      </c>
      <c r="D70" s="733">
        <v>1950</v>
      </c>
      <c r="E70" s="495">
        <v>146124.99</v>
      </c>
      <c r="F70" s="495">
        <v>1850</v>
      </c>
      <c r="G70" s="496">
        <f t="shared" si="3"/>
        <v>43204.249999999985</v>
      </c>
      <c r="H70" s="497">
        <f t="shared" si="3"/>
        <v>-100</v>
      </c>
      <c r="I70" s="489"/>
    </row>
    <row r="71" spans="1:9" x14ac:dyDescent="0.3">
      <c r="A71" s="635">
        <v>66</v>
      </c>
      <c r="B71" s="637" t="s">
        <v>171</v>
      </c>
      <c r="C71" s="733">
        <v>4932</v>
      </c>
      <c r="D71" s="733"/>
      <c r="E71" s="495">
        <v>8172.12</v>
      </c>
      <c r="F71" s="495"/>
      <c r="G71" s="496">
        <f t="shared" si="3"/>
        <v>3240.12</v>
      </c>
      <c r="H71" s="497">
        <f t="shared" si="3"/>
        <v>0</v>
      </c>
      <c r="I71" s="489"/>
    </row>
    <row r="72" spans="1:9" x14ac:dyDescent="0.3">
      <c r="A72" s="635">
        <v>67</v>
      </c>
      <c r="B72" s="637" t="s">
        <v>1009</v>
      </c>
      <c r="C72" s="733"/>
      <c r="D72" s="733"/>
      <c r="E72" s="495"/>
      <c r="F72" s="495"/>
      <c r="G72" s="496">
        <f t="shared" si="3"/>
        <v>0</v>
      </c>
      <c r="H72" s="497">
        <f t="shared" si="3"/>
        <v>0</v>
      </c>
      <c r="I72" s="489"/>
    </row>
    <row r="73" spans="1:9" x14ac:dyDescent="0.3">
      <c r="A73" s="635">
        <v>68</v>
      </c>
      <c r="B73" s="636" t="s">
        <v>114</v>
      </c>
      <c r="C73" s="733">
        <v>3923774.86</v>
      </c>
      <c r="D73" s="733">
        <v>15727.22</v>
      </c>
      <c r="E73" s="495">
        <v>4687165.82</v>
      </c>
      <c r="F73" s="495">
        <v>16850.29</v>
      </c>
      <c r="G73" s="496">
        <f t="shared" si="3"/>
        <v>763390.96000000043</v>
      </c>
      <c r="H73" s="497">
        <f t="shared" si="3"/>
        <v>1123.0700000000015</v>
      </c>
      <c r="I73" s="489"/>
    </row>
    <row r="74" spans="1:9" x14ac:dyDescent="0.3">
      <c r="A74" s="635">
        <v>69</v>
      </c>
      <c r="B74" s="636" t="s">
        <v>22</v>
      </c>
      <c r="C74" s="733">
        <v>101687.67</v>
      </c>
      <c r="D74" s="733">
        <v>129.61000000000001</v>
      </c>
      <c r="E74" s="495">
        <v>111359.85</v>
      </c>
      <c r="F74" s="495"/>
      <c r="G74" s="496">
        <f t="shared" si="3"/>
        <v>9672.1800000000076</v>
      </c>
      <c r="H74" s="497">
        <f t="shared" si="3"/>
        <v>-129.61000000000001</v>
      </c>
      <c r="I74" s="489"/>
    </row>
    <row r="75" spans="1:9" ht="18.75" customHeight="1" x14ac:dyDescent="0.3">
      <c r="A75" s="635">
        <v>70</v>
      </c>
      <c r="B75" s="636" t="s">
        <v>1274</v>
      </c>
      <c r="C75" s="493">
        <f>SUM(C76:C81)</f>
        <v>427402.16000000003</v>
      </c>
      <c r="D75" s="493">
        <f>SUM(D76:D81)</f>
        <v>16.12</v>
      </c>
      <c r="E75" s="493">
        <f>SUM(E76:E81)</f>
        <v>436009.83999999997</v>
      </c>
      <c r="F75" s="493">
        <f>SUM(F76:F81)</f>
        <v>0</v>
      </c>
      <c r="G75" s="493">
        <f t="shared" si="3"/>
        <v>8607.6799999999348</v>
      </c>
      <c r="H75" s="494">
        <f t="shared" si="3"/>
        <v>-16.12</v>
      </c>
      <c r="I75" s="489"/>
    </row>
    <row r="76" spans="1:9" x14ac:dyDescent="0.3">
      <c r="A76" s="635">
        <v>71</v>
      </c>
      <c r="B76" s="637" t="s">
        <v>854</v>
      </c>
      <c r="C76" s="733">
        <v>116685.45</v>
      </c>
      <c r="D76" s="733"/>
      <c r="E76" s="495">
        <v>139608.51</v>
      </c>
      <c r="F76" s="495"/>
      <c r="G76" s="496">
        <f t="shared" si="3"/>
        <v>22923.060000000012</v>
      </c>
      <c r="H76" s="497">
        <f t="shared" si="3"/>
        <v>0</v>
      </c>
      <c r="I76" s="489"/>
    </row>
    <row r="77" spans="1:9" x14ac:dyDescent="0.3">
      <c r="A77" s="635">
        <v>72</v>
      </c>
      <c r="B77" s="637" t="s">
        <v>855</v>
      </c>
      <c r="C77" s="733">
        <v>187001.18</v>
      </c>
      <c r="D77" s="733"/>
      <c r="E77" s="495">
        <v>182577.33</v>
      </c>
      <c r="F77" s="495"/>
      <c r="G77" s="496">
        <f t="shared" si="3"/>
        <v>-4423.8500000000058</v>
      </c>
      <c r="H77" s="497">
        <f t="shared" si="3"/>
        <v>0</v>
      </c>
      <c r="I77" s="489"/>
    </row>
    <row r="78" spans="1:9" x14ac:dyDescent="0.3">
      <c r="A78" s="635">
        <v>73</v>
      </c>
      <c r="B78" s="637" t="s">
        <v>856</v>
      </c>
      <c r="C78" s="733">
        <v>44436.2</v>
      </c>
      <c r="D78" s="733"/>
      <c r="E78" s="495">
        <v>23167.4</v>
      </c>
      <c r="F78" s="495"/>
      <c r="G78" s="496">
        <f t="shared" si="3"/>
        <v>-21268.799999999996</v>
      </c>
      <c r="H78" s="497">
        <f t="shared" si="3"/>
        <v>0</v>
      </c>
      <c r="I78" s="489"/>
    </row>
    <row r="79" spans="1:9" x14ac:dyDescent="0.3">
      <c r="A79" s="635">
        <v>74</v>
      </c>
      <c r="B79" s="637" t="s">
        <v>857</v>
      </c>
      <c r="C79" s="733">
        <v>43036.69</v>
      </c>
      <c r="D79" s="733">
        <v>16.12</v>
      </c>
      <c r="E79" s="495">
        <v>43687.79</v>
      </c>
      <c r="F79" s="495"/>
      <c r="G79" s="496">
        <f t="shared" ref="G79:H93" si="8">E79-C79</f>
        <v>651.09999999999854</v>
      </c>
      <c r="H79" s="497">
        <f t="shared" si="8"/>
        <v>-16.12</v>
      </c>
      <c r="I79" s="489"/>
    </row>
    <row r="80" spans="1:9" x14ac:dyDescent="0.3">
      <c r="A80" s="635">
        <v>75</v>
      </c>
      <c r="B80" s="637" t="s">
        <v>858</v>
      </c>
      <c r="C80" s="733"/>
      <c r="D80" s="733"/>
      <c r="E80" s="495"/>
      <c r="F80" s="495"/>
      <c r="G80" s="496">
        <f t="shared" si="8"/>
        <v>0</v>
      </c>
      <c r="H80" s="497">
        <f t="shared" si="8"/>
        <v>0</v>
      </c>
      <c r="I80" s="489"/>
    </row>
    <row r="81" spans="1:9" x14ac:dyDescent="0.3">
      <c r="A81" s="635">
        <v>76</v>
      </c>
      <c r="B81" s="637" t="s">
        <v>907</v>
      </c>
      <c r="C81" s="733">
        <v>36242.639999999999</v>
      </c>
      <c r="D81" s="733"/>
      <c r="E81" s="495">
        <v>46968.81</v>
      </c>
      <c r="F81" s="495"/>
      <c r="G81" s="496">
        <f t="shared" si="8"/>
        <v>10726.169999999998</v>
      </c>
      <c r="H81" s="497">
        <f t="shared" si="8"/>
        <v>0</v>
      </c>
      <c r="I81" s="460"/>
    </row>
    <row r="82" spans="1:9" x14ac:dyDescent="0.3">
      <c r="A82" s="635">
        <v>77</v>
      </c>
      <c r="B82" s="636" t="s">
        <v>1275</v>
      </c>
      <c r="C82" s="493">
        <f>SUM(C83:C86)</f>
        <v>0</v>
      </c>
      <c r="D82" s="493">
        <f t="shared" ref="D82:F82" si="9">SUM(D83:D86)</f>
        <v>0</v>
      </c>
      <c r="E82" s="493">
        <f t="shared" si="9"/>
        <v>0</v>
      </c>
      <c r="F82" s="493">
        <f t="shared" si="9"/>
        <v>0</v>
      </c>
      <c r="G82" s="496">
        <f t="shared" si="8"/>
        <v>0</v>
      </c>
      <c r="H82" s="497">
        <f t="shared" si="8"/>
        <v>0</v>
      </c>
      <c r="I82" s="607"/>
    </row>
    <row r="83" spans="1:9" x14ac:dyDescent="0.3">
      <c r="A83" s="635">
        <v>78</v>
      </c>
      <c r="B83" s="639" t="s">
        <v>1036</v>
      </c>
      <c r="C83" s="495"/>
      <c r="D83" s="495"/>
      <c r="E83" s="495"/>
      <c r="F83" s="495"/>
      <c r="G83" s="496">
        <f t="shared" si="8"/>
        <v>0</v>
      </c>
      <c r="H83" s="497">
        <f t="shared" si="8"/>
        <v>0</v>
      </c>
      <c r="I83" s="614"/>
    </row>
    <row r="84" spans="1:9" x14ac:dyDescent="0.3">
      <c r="A84" s="635">
        <v>79</v>
      </c>
      <c r="B84" s="639" t="s">
        <v>1037</v>
      </c>
      <c r="C84" s="495"/>
      <c r="D84" s="495"/>
      <c r="E84" s="495"/>
      <c r="F84" s="495"/>
      <c r="G84" s="496">
        <f t="shared" si="8"/>
        <v>0</v>
      </c>
      <c r="H84" s="497">
        <f t="shared" si="8"/>
        <v>0</v>
      </c>
      <c r="I84" s="607"/>
    </row>
    <row r="85" spans="1:9" x14ac:dyDescent="0.3">
      <c r="A85" s="635">
        <v>80</v>
      </c>
      <c r="B85" s="639" t="s">
        <v>1038</v>
      </c>
      <c r="C85" s="495"/>
      <c r="D85" s="495"/>
      <c r="E85" s="495"/>
      <c r="F85" s="495"/>
      <c r="G85" s="496">
        <f t="shared" si="8"/>
        <v>0</v>
      </c>
      <c r="H85" s="497">
        <f t="shared" si="8"/>
        <v>0</v>
      </c>
      <c r="I85" s="607"/>
    </row>
    <row r="86" spans="1:9" x14ac:dyDescent="0.3">
      <c r="A86" s="635">
        <v>81</v>
      </c>
      <c r="B86" s="639" t="s">
        <v>1039</v>
      </c>
      <c r="C86" s="495"/>
      <c r="D86" s="495"/>
      <c r="E86" s="495"/>
      <c r="F86" s="495"/>
      <c r="G86" s="496">
        <f t="shared" si="8"/>
        <v>0</v>
      </c>
      <c r="H86" s="497">
        <f t="shared" si="8"/>
        <v>0</v>
      </c>
      <c r="I86" s="607"/>
    </row>
    <row r="87" spans="1:9" x14ac:dyDescent="0.3">
      <c r="A87" s="635">
        <v>82</v>
      </c>
      <c r="B87" s="636" t="s">
        <v>270</v>
      </c>
      <c r="C87" s="495"/>
      <c r="D87" s="495"/>
      <c r="E87" s="495"/>
      <c r="F87" s="495"/>
      <c r="G87" s="496">
        <f t="shared" si="8"/>
        <v>0</v>
      </c>
      <c r="H87" s="497">
        <f t="shared" si="8"/>
        <v>0</v>
      </c>
      <c r="I87" s="489"/>
    </row>
    <row r="88" spans="1:9" x14ac:dyDescent="0.3">
      <c r="A88" s="635">
        <v>83</v>
      </c>
      <c r="B88" s="636" t="s">
        <v>115</v>
      </c>
      <c r="C88" s="733">
        <v>1585.66</v>
      </c>
      <c r="D88" s="495"/>
      <c r="E88" s="495">
        <v>1585.66</v>
      </c>
      <c r="F88" s="495"/>
      <c r="G88" s="496">
        <f t="shared" si="8"/>
        <v>0</v>
      </c>
      <c r="H88" s="497">
        <f t="shared" si="8"/>
        <v>0</v>
      </c>
      <c r="I88" s="489"/>
    </row>
    <row r="89" spans="1:9" x14ac:dyDescent="0.3">
      <c r="A89" s="635">
        <v>84</v>
      </c>
      <c r="B89" s="636" t="s">
        <v>1276</v>
      </c>
      <c r="C89" s="689">
        <f>SUM(C90:C94)</f>
        <v>33640</v>
      </c>
      <c r="D89" s="689">
        <f>SUM(D90:D94)</f>
        <v>0</v>
      </c>
      <c r="E89" s="689">
        <f>SUM(E90:E94)</f>
        <v>59644.85</v>
      </c>
      <c r="F89" s="689">
        <f>SUM(F90:F94)</f>
        <v>172.98</v>
      </c>
      <c r="G89" s="496">
        <f t="shared" si="8"/>
        <v>26004.85</v>
      </c>
      <c r="H89" s="497">
        <f t="shared" si="8"/>
        <v>172.98</v>
      </c>
      <c r="I89" s="615" t="s">
        <v>1313</v>
      </c>
    </row>
    <row r="90" spans="1:9" x14ac:dyDescent="0.3">
      <c r="A90" s="635">
        <v>85</v>
      </c>
      <c r="B90" s="639" t="s">
        <v>1035</v>
      </c>
      <c r="C90" s="495"/>
      <c r="D90" s="495"/>
      <c r="E90" s="495"/>
      <c r="F90" s="495"/>
      <c r="G90" s="496">
        <f t="shared" si="8"/>
        <v>0</v>
      </c>
      <c r="H90" s="497">
        <f t="shared" si="8"/>
        <v>0</v>
      </c>
      <c r="I90" s="616"/>
    </row>
    <row r="91" spans="1:9" x14ac:dyDescent="0.3">
      <c r="A91" s="635">
        <v>86</v>
      </c>
      <c r="B91" s="639" t="s">
        <v>1034</v>
      </c>
      <c r="C91" s="495"/>
      <c r="D91" s="495"/>
      <c r="E91" s="495"/>
      <c r="F91" s="495"/>
      <c r="G91" s="496">
        <f t="shared" si="8"/>
        <v>0</v>
      </c>
      <c r="H91" s="497">
        <f t="shared" si="8"/>
        <v>0</v>
      </c>
      <c r="I91" s="608"/>
    </row>
    <row r="92" spans="1:9" x14ac:dyDescent="0.3">
      <c r="A92" s="635">
        <v>87</v>
      </c>
      <c r="B92" s="639" t="s">
        <v>1033</v>
      </c>
      <c r="C92" s="733">
        <v>33760</v>
      </c>
      <c r="D92" s="495"/>
      <c r="E92" s="495">
        <v>59764.85</v>
      </c>
      <c r="F92" s="495"/>
      <c r="G92" s="496">
        <f t="shared" si="8"/>
        <v>26004.85</v>
      </c>
      <c r="H92" s="497">
        <f t="shared" si="8"/>
        <v>0</v>
      </c>
      <c r="I92" s="608"/>
    </row>
    <row r="93" spans="1:9" x14ac:dyDescent="0.3">
      <c r="A93" s="635">
        <v>88</v>
      </c>
      <c r="B93" s="639" t="s">
        <v>1032</v>
      </c>
      <c r="C93" s="733">
        <v>-120</v>
      </c>
      <c r="D93" s="495"/>
      <c r="E93" s="495">
        <v>-120</v>
      </c>
      <c r="F93" s="495"/>
      <c r="G93" s="496">
        <f t="shared" si="8"/>
        <v>0</v>
      </c>
      <c r="H93" s="497">
        <f t="shared" si="8"/>
        <v>0</v>
      </c>
      <c r="I93" s="608"/>
    </row>
    <row r="94" spans="1:9" x14ac:dyDescent="0.3">
      <c r="A94" s="690">
        <v>89</v>
      </c>
      <c r="B94" s="688" t="s">
        <v>1320</v>
      </c>
      <c r="C94" s="495"/>
      <c r="D94" s="495"/>
      <c r="E94" s="495">
        <v>0</v>
      </c>
      <c r="F94" s="495">
        <v>172.98</v>
      </c>
      <c r="G94" s="496">
        <f t="shared" ref="G94" si="10">E94-C94</f>
        <v>0</v>
      </c>
      <c r="H94" s="497">
        <f t="shared" ref="H94" si="11">F94-D94</f>
        <v>172.98</v>
      </c>
      <c r="I94" s="615" t="s">
        <v>1312</v>
      </c>
    </row>
    <row r="95" spans="1:9" x14ac:dyDescent="0.3">
      <c r="A95" s="691">
        <v>90</v>
      </c>
      <c r="B95" s="636" t="s">
        <v>1277</v>
      </c>
      <c r="C95" s="493">
        <f>SUM(C96:C97)</f>
        <v>2314897.33</v>
      </c>
      <c r="D95" s="493">
        <f t="shared" ref="D95:F95" si="12">SUM(D96:D97)</f>
        <v>16.309999999999999</v>
      </c>
      <c r="E95" s="493">
        <f t="shared" si="12"/>
        <v>2596277.8400000003</v>
      </c>
      <c r="F95" s="493">
        <f t="shared" si="12"/>
        <v>1325.8</v>
      </c>
      <c r="G95" s="493">
        <f t="shared" ref="G95:H120" si="13">E95-C95</f>
        <v>281380.51000000024</v>
      </c>
      <c r="H95" s="494">
        <f t="shared" si="13"/>
        <v>1309.49</v>
      </c>
      <c r="I95" s="489"/>
    </row>
    <row r="96" spans="1:9" ht="16.5" customHeight="1" x14ac:dyDescent="0.3">
      <c r="A96" s="691">
        <v>91</v>
      </c>
      <c r="B96" s="636" t="s">
        <v>717</v>
      </c>
      <c r="C96" s="733">
        <v>297930.64</v>
      </c>
      <c r="D96" s="501"/>
      <c r="E96" s="495">
        <v>515018.37</v>
      </c>
      <c r="F96" s="495">
        <v>1108.71</v>
      </c>
      <c r="G96" s="496">
        <f t="shared" si="13"/>
        <v>217087.72999999998</v>
      </c>
      <c r="H96" s="497">
        <f t="shared" si="13"/>
        <v>1108.71</v>
      </c>
      <c r="I96" s="490"/>
    </row>
    <row r="97" spans="1:25" x14ac:dyDescent="0.3">
      <c r="A97" s="691">
        <v>92</v>
      </c>
      <c r="B97" s="642" t="s">
        <v>1278</v>
      </c>
      <c r="C97" s="493">
        <f>SUM(C98:C106)</f>
        <v>2016966.69</v>
      </c>
      <c r="D97" s="493">
        <f t="shared" ref="D97:F97" si="14">SUM(D98:D106)</f>
        <v>16.309999999999999</v>
      </c>
      <c r="E97" s="493">
        <f t="shared" si="14"/>
        <v>2081259.4700000002</v>
      </c>
      <c r="F97" s="493">
        <f t="shared" si="14"/>
        <v>217.09</v>
      </c>
      <c r="G97" s="493">
        <f t="shared" si="13"/>
        <v>64292.780000000261</v>
      </c>
      <c r="H97" s="494">
        <f t="shared" si="13"/>
        <v>200.78</v>
      </c>
      <c r="I97" s="607"/>
    </row>
    <row r="98" spans="1:25" ht="16.5" customHeight="1" x14ac:dyDescent="0.3">
      <c r="A98" s="690">
        <v>93</v>
      </c>
      <c r="B98" s="637" t="s">
        <v>859</v>
      </c>
      <c r="C98" s="733">
        <v>1014933</v>
      </c>
      <c r="D98" s="733"/>
      <c r="E98" s="495">
        <v>1150919.5</v>
      </c>
      <c r="F98" s="495"/>
      <c r="G98" s="496">
        <f t="shared" si="13"/>
        <v>135986.5</v>
      </c>
      <c r="H98" s="497">
        <f t="shared" si="13"/>
        <v>0</v>
      </c>
      <c r="I98" s="489"/>
    </row>
    <row r="99" spans="1:25" x14ac:dyDescent="0.3">
      <c r="A99" s="690">
        <v>94</v>
      </c>
      <c r="B99" s="637" t="s">
        <v>84</v>
      </c>
      <c r="C99" s="733">
        <v>2348.5</v>
      </c>
      <c r="D99" s="733">
        <v>16.309999999999999</v>
      </c>
      <c r="E99" s="495">
        <v>3071.61</v>
      </c>
      <c r="F99" s="495">
        <v>1.9</v>
      </c>
      <c r="G99" s="496">
        <f t="shared" si="13"/>
        <v>723.11000000000013</v>
      </c>
      <c r="H99" s="497">
        <f t="shared" si="13"/>
        <v>-14.409999999999998</v>
      </c>
      <c r="I99" s="489"/>
    </row>
    <row r="100" spans="1:25" x14ac:dyDescent="0.3">
      <c r="A100" s="690">
        <v>95</v>
      </c>
      <c r="B100" s="637" t="s">
        <v>85</v>
      </c>
      <c r="C100" s="495"/>
      <c r="D100" s="495"/>
      <c r="E100" s="495"/>
      <c r="F100" s="495"/>
      <c r="G100" s="496">
        <f t="shared" si="13"/>
        <v>0</v>
      </c>
      <c r="H100" s="497">
        <f t="shared" si="13"/>
        <v>0</v>
      </c>
      <c r="I100" s="489"/>
    </row>
    <row r="101" spans="1:25" ht="31.2" x14ac:dyDescent="0.3">
      <c r="A101" s="690">
        <v>96</v>
      </c>
      <c r="B101" s="637" t="s">
        <v>1097</v>
      </c>
      <c r="C101" s="733">
        <v>23935.4</v>
      </c>
      <c r="D101" s="495"/>
      <c r="E101" s="495">
        <v>24957.89</v>
      </c>
      <c r="F101" s="495"/>
      <c r="G101" s="496">
        <f t="shared" si="13"/>
        <v>1022.489999999998</v>
      </c>
      <c r="H101" s="497">
        <f t="shared" si="13"/>
        <v>0</v>
      </c>
      <c r="I101" s="489"/>
      <c r="J101" s="276"/>
      <c r="K101" s="276"/>
      <c r="L101" s="276"/>
    </row>
    <row r="102" spans="1:25" ht="31.2" x14ac:dyDescent="0.3">
      <c r="A102" s="690">
        <v>97</v>
      </c>
      <c r="B102" s="637" t="s">
        <v>1314</v>
      </c>
      <c r="C102" s="733">
        <v>63798.5</v>
      </c>
      <c r="D102" s="495"/>
      <c r="E102" s="495">
        <v>76425</v>
      </c>
      <c r="F102" s="495"/>
      <c r="G102" s="496">
        <f t="shared" si="13"/>
        <v>12626.5</v>
      </c>
      <c r="H102" s="497">
        <f t="shared" si="13"/>
        <v>0</v>
      </c>
      <c r="I102" s="615" t="s">
        <v>1315</v>
      </c>
      <c r="J102" s="274"/>
    </row>
    <row r="103" spans="1:25" ht="15.75" customHeight="1" x14ac:dyDescent="0.3">
      <c r="A103" s="690">
        <v>98</v>
      </c>
      <c r="B103" s="637" t="s">
        <v>860</v>
      </c>
      <c r="C103" s="733"/>
      <c r="D103" s="495"/>
      <c r="E103" s="495"/>
      <c r="F103" s="495"/>
      <c r="G103" s="496">
        <f t="shared" si="13"/>
        <v>0</v>
      </c>
      <c r="H103" s="497">
        <f t="shared" si="13"/>
        <v>0</v>
      </c>
      <c r="I103" s="489"/>
    </row>
    <row r="104" spans="1:25" ht="15.75" customHeight="1" x14ac:dyDescent="0.3">
      <c r="A104" s="690">
        <v>99</v>
      </c>
      <c r="B104" s="637" t="s">
        <v>861</v>
      </c>
      <c r="C104" s="733">
        <v>30930</v>
      </c>
      <c r="D104" s="495"/>
      <c r="E104" s="495">
        <v>53780</v>
      </c>
      <c r="F104" s="495"/>
      <c r="G104" s="496">
        <f t="shared" si="13"/>
        <v>22850</v>
      </c>
      <c r="H104" s="497">
        <f t="shared" si="13"/>
        <v>0</v>
      </c>
      <c r="I104" s="489"/>
    </row>
    <row r="105" spans="1:25" x14ac:dyDescent="0.3">
      <c r="A105" s="690">
        <v>100</v>
      </c>
      <c r="B105" s="639" t="s">
        <v>1279</v>
      </c>
      <c r="C105" s="733">
        <v>881403.25</v>
      </c>
      <c r="D105" s="495"/>
      <c r="E105" s="495">
        <v>772487.43</v>
      </c>
      <c r="F105" s="495">
        <v>215.19</v>
      </c>
      <c r="G105" s="496">
        <f t="shared" si="13"/>
        <v>-108915.81999999995</v>
      </c>
      <c r="H105" s="497">
        <f t="shared" si="13"/>
        <v>215.19</v>
      </c>
      <c r="I105" s="489"/>
      <c r="J105" s="274"/>
    </row>
    <row r="106" spans="1:25" x14ac:dyDescent="0.3">
      <c r="A106" s="690">
        <v>101</v>
      </c>
      <c r="B106" s="639" t="s">
        <v>1031</v>
      </c>
      <c r="C106" s="733">
        <v>-381.96</v>
      </c>
      <c r="D106" s="495"/>
      <c r="E106" s="495">
        <v>-381.96</v>
      </c>
      <c r="F106" s="495"/>
      <c r="G106" s="496">
        <f t="shared" si="13"/>
        <v>0</v>
      </c>
      <c r="H106" s="497">
        <f t="shared" si="13"/>
        <v>0</v>
      </c>
      <c r="I106" s="616"/>
      <c r="J106" s="274"/>
    </row>
    <row r="107" spans="1:25" ht="31.2" x14ac:dyDescent="0.3">
      <c r="A107" s="691">
        <v>102</v>
      </c>
      <c r="B107" s="636" t="s">
        <v>1280</v>
      </c>
      <c r="C107" s="493">
        <f>SUM(C108:C117)</f>
        <v>2147351.46</v>
      </c>
      <c r="D107" s="493">
        <f>SUM(D108:D117)</f>
        <v>796</v>
      </c>
      <c r="E107" s="493">
        <f>SUM(E108:E117)</f>
        <v>2273293.9500000002</v>
      </c>
      <c r="F107" s="493">
        <f>SUM(F108:F117)</f>
        <v>795</v>
      </c>
      <c r="G107" s="493">
        <f t="shared" si="13"/>
        <v>125942.49000000022</v>
      </c>
      <c r="H107" s="494">
        <f t="shared" si="13"/>
        <v>-1</v>
      </c>
      <c r="I107" s="489"/>
    </row>
    <row r="108" spans="1:25" ht="31.5" customHeight="1" x14ac:dyDescent="0.3">
      <c r="A108" s="690">
        <v>103</v>
      </c>
      <c r="B108" s="643" t="s">
        <v>901</v>
      </c>
      <c r="C108" s="733">
        <v>170696.62</v>
      </c>
      <c r="D108" s="733"/>
      <c r="E108" s="495">
        <v>169023.41</v>
      </c>
      <c r="F108" s="495"/>
      <c r="G108" s="496">
        <f t="shared" si="13"/>
        <v>-1673.2099999999919</v>
      </c>
      <c r="H108" s="497">
        <f t="shared" si="13"/>
        <v>0</v>
      </c>
      <c r="I108" s="469"/>
      <c r="J108" s="276"/>
      <c r="K108" s="276"/>
      <c r="L108" s="276"/>
    </row>
    <row r="109" spans="1:25" ht="31.2" x14ac:dyDescent="0.3">
      <c r="A109" s="690">
        <v>104</v>
      </c>
      <c r="B109" s="644" t="s">
        <v>1281</v>
      </c>
      <c r="C109" s="733">
        <v>235710.33</v>
      </c>
      <c r="D109" s="733">
        <v>796</v>
      </c>
      <c r="E109" s="495">
        <v>226636.72</v>
      </c>
      <c r="F109" s="495">
        <v>795</v>
      </c>
      <c r="G109" s="496">
        <f t="shared" si="13"/>
        <v>-9073.609999999986</v>
      </c>
      <c r="H109" s="497">
        <f t="shared" si="13"/>
        <v>-1</v>
      </c>
      <c r="I109" s="751">
        <f>+E109+F109</f>
        <v>227431.72</v>
      </c>
      <c r="J109" s="279"/>
      <c r="K109" s="279"/>
      <c r="L109" s="279"/>
      <c r="M109" s="279"/>
      <c r="N109" s="279"/>
      <c r="O109" s="279"/>
      <c r="P109" s="279"/>
      <c r="Q109" s="279"/>
      <c r="R109" s="279"/>
      <c r="S109" s="279"/>
      <c r="T109" s="279"/>
      <c r="U109" s="279"/>
      <c r="V109" s="279"/>
      <c r="W109" s="279"/>
      <c r="X109" s="279"/>
      <c r="Y109" s="279"/>
    </row>
    <row r="110" spans="1:25" ht="46.8" x14ac:dyDescent="0.3">
      <c r="A110" s="690">
        <v>105</v>
      </c>
      <c r="B110" s="645" t="s">
        <v>1316</v>
      </c>
      <c r="C110" s="733">
        <v>612309.39</v>
      </c>
      <c r="D110" s="733"/>
      <c r="E110" s="495">
        <v>645511.89</v>
      </c>
      <c r="F110" s="495"/>
      <c r="G110" s="496">
        <f t="shared" si="13"/>
        <v>33202.5</v>
      </c>
      <c r="H110" s="497">
        <f t="shared" si="13"/>
        <v>0</v>
      </c>
      <c r="I110" s="615" t="s">
        <v>1317</v>
      </c>
    </row>
    <row r="111" spans="1:25" ht="31.2" x14ac:dyDescent="0.3">
      <c r="A111" s="690">
        <v>106</v>
      </c>
      <c r="B111" s="645" t="s">
        <v>902</v>
      </c>
      <c r="C111" s="733">
        <v>287210.8</v>
      </c>
      <c r="D111" s="733"/>
      <c r="E111" s="495">
        <v>304337.49</v>
      </c>
      <c r="F111" s="495"/>
      <c r="G111" s="496">
        <f t="shared" si="13"/>
        <v>17126.690000000002</v>
      </c>
      <c r="H111" s="497">
        <f t="shared" si="13"/>
        <v>0</v>
      </c>
      <c r="I111" s="490"/>
    </row>
    <row r="112" spans="1:25" ht="15.75" customHeight="1" x14ac:dyDescent="0.3">
      <c r="A112" s="690">
        <v>107</v>
      </c>
      <c r="B112" s="639" t="s">
        <v>1040</v>
      </c>
      <c r="C112" s="733"/>
      <c r="D112" s="733"/>
      <c r="E112" s="495"/>
      <c r="F112" s="495"/>
      <c r="G112" s="496">
        <f t="shared" si="13"/>
        <v>0</v>
      </c>
      <c r="H112" s="497">
        <f t="shared" si="13"/>
        <v>0</v>
      </c>
      <c r="I112" s="614"/>
    </row>
    <row r="113" spans="1:9" ht="15.75" customHeight="1" x14ac:dyDescent="0.3">
      <c r="A113" s="690">
        <v>108</v>
      </c>
      <c r="B113" s="637" t="s">
        <v>107</v>
      </c>
      <c r="C113" s="733"/>
      <c r="D113" s="733"/>
      <c r="E113" s="495"/>
      <c r="F113" s="495"/>
      <c r="G113" s="496">
        <f t="shared" si="13"/>
        <v>0</v>
      </c>
      <c r="H113" s="497">
        <f t="shared" si="13"/>
        <v>0</v>
      </c>
      <c r="I113" s="489"/>
    </row>
    <row r="114" spans="1:9" ht="15.75" customHeight="1" x14ac:dyDescent="0.3">
      <c r="A114" s="690">
        <v>109</v>
      </c>
      <c r="B114" s="637" t="s">
        <v>108</v>
      </c>
      <c r="C114" s="733">
        <v>818812.32</v>
      </c>
      <c r="D114" s="733"/>
      <c r="E114" s="495">
        <v>886655.44</v>
      </c>
      <c r="F114" s="495"/>
      <c r="G114" s="496">
        <f t="shared" si="13"/>
        <v>67843.12</v>
      </c>
      <c r="H114" s="497">
        <f t="shared" si="13"/>
        <v>0</v>
      </c>
      <c r="I114" s="489"/>
    </row>
    <row r="115" spans="1:9" ht="31.2" x14ac:dyDescent="0.3">
      <c r="A115" s="690">
        <v>110</v>
      </c>
      <c r="B115" s="646" t="s">
        <v>616</v>
      </c>
      <c r="C115" s="733"/>
      <c r="D115" s="733"/>
      <c r="E115" s="495"/>
      <c r="F115" s="495"/>
      <c r="G115" s="496">
        <f t="shared" si="13"/>
        <v>0</v>
      </c>
      <c r="H115" s="497">
        <f t="shared" si="13"/>
        <v>0</v>
      </c>
      <c r="I115" s="489"/>
    </row>
    <row r="116" spans="1:9" ht="40.5" customHeight="1" x14ac:dyDescent="0.3">
      <c r="A116" s="690">
        <v>111</v>
      </c>
      <c r="B116" s="640" t="s">
        <v>862</v>
      </c>
      <c r="C116" s="733">
        <v>22612</v>
      </c>
      <c r="D116" s="733"/>
      <c r="E116" s="495">
        <v>41129</v>
      </c>
      <c r="F116" s="495"/>
      <c r="G116" s="496">
        <f t="shared" si="13"/>
        <v>18517</v>
      </c>
      <c r="H116" s="497">
        <f t="shared" si="13"/>
        <v>0</v>
      </c>
      <c r="I116" s="489"/>
    </row>
    <row r="117" spans="1:9" ht="16.5" customHeight="1" x14ac:dyDescent="0.3">
      <c r="A117" s="690">
        <v>112</v>
      </c>
      <c r="B117" s="639" t="s">
        <v>1282</v>
      </c>
      <c r="C117" s="733"/>
      <c r="D117" s="733"/>
      <c r="E117" s="495"/>
      <c r="F117" s="495"/>
      <c r="G117" s="496">
        <f t="shared" si="13"/>
        <v>0</v>
      </c>
      <c r="H117" s="497">
        <f t="shared" si="13"/>
        <v>0</v>
      </c>
      <c r="I117" s="489"/>
    </row>
    <row r="118" spans="1:9" ht="16.350000000000001" customHeight="1" x14ac:dyDescent="0.3">
      <c r="A118" s="691">
        <v>113</v>
      </c>
      <c r="B118" s="636" t="s">
        <v>1318</v>
      </c>
      <c r="C118" s="733"/>
      <c r="D118" s="733"/>
      <c r="E118" s="495"/>
      <c r="F118" s="495"/>
      <c r="G118" s="496">
        <f t="shared" si="13"/>
        <v>0</v>
      </c>
      <c r="H118" s="497">
        <f t="shared" si="13"/>
        <v>0</v>
      </c>
      <c r="I118" s="615" t="s">
        <v>1319</v>
      </c>
    </row>
    <row r="119" spans="1:9" ht="16.350000000000001" customHeight="1" x14ac:dyDescent="0.3">
      <c r="A119" s="691">
        <v>114</v>
      </c>
      <c r="B119" s="636" t="s">
        <v>1283</v>
      </c>
      <c r="C119" s="733"/>
      <c r="D119" s="733"/>
      <c r="E119" s="495"/>
      <c r="F119" s="495"/>
      <c r="G119" s="496">
        <f t="shared" si="13"/>
        <v>0</v>
      </c>
      <c r="H119" s="497">
        <f t="shared" si="13"/>
        <v>0</v>
      </c>
      <c r="I119" s="476"/>
    </row>
    <row r="120" spans="1:9" x14ac:dyDescent="0.3">
      <c r="A120" s="690">
        <v>115</v>
      </c>
      <c r="B120" s="636" t="s">
        <v>628</v>
      </c>
      <c r="C120" s="733"/>
      <c r="D120" s="733">
        <v>5942.41</v>
      </c>
      <c r="E120" s="495"/>
      <c r="F120" s="495">
        <v>10177.280000000001</v>
      </c>
      <c r="G120" s="496">
        <f t="shared" si="13"/>
        <v>0</v>
      </c>
      <c r="H120" s="497">
        <f t="shared" si="13"/>
        <v>4234.8700000000008</v>
      </c>
      <c r="I120" s="489"/>
    </row>
    <row r="121" spans="1:9" ht="34.5" customHeight="1" thickBot="1" x14ac:dyDescent="0.35">
      <c r="A121" s="691">
        <v>116</v>
      </c>
      <c r="B121" s="647" t="s">
        <v>1284</v>
      </c>
      <c r="C121" s="504">
        <f>C6+C19+C27+C34+C42+C45+C50+C66+C73+C74+C75+C82+C87+C88+C89+C95+C107+C118+C120</f>
        <v>23291749.650000006</v>
      </c>
      <c r="D121" s="504">
        <f t="shared" ref="D121:F121" si="15">D6+D19+D27+D34+D42+D45+D50+D66+D73+D74+D75+D82+D87+D88+D89+D95+D107+D118+D120</f>
        <v>115189.02</v>
      </c>
      <c r="E121" s="504">
        <f t="shared" si="15"/>
        <v>28271069.010000002</v>
      </c>
      <c r="F121" s="504">
        <f t="shared" si="15"/>
        <v>94318.48</v>
      </c>
      <c r="G121" s="504">
        <f>E121-C121</f>
        <v>4979319.3599999957</v>
      </c>
      <c r="H121" s="505">
        <f>F121-D121</f>
        <v>-20870.540000000008</v>
      </c>
      <c r="I121" s="489"/>
    </row>
    <row r="122" spans="1:9" x14ac:dyDescent="0.3">
      <c r="A122" s="648"/>
      <c r="B122" s="649"/>
      <c r="C122" s="506"/>
      <c r="D122" s="507">
        <f>C121+D121-C120-D120</f>
        <v>23400996.260000005</v>
      </c>
      <c r="E122" s="508"/>
      <c r="F122" s="507">
        <f>E121+F121-E120-F120</f>
        <v>28355210.210000001</v>
      </c>
      <c r="G122" s="506"/>
      <c r="H122" s="506"/>
      <c r="I122" s="509" t="s">
        <v>609</v>
      </c>
    </row>
    <row r="123" spans="1:9" ht="31.2" x14ac:dyDescent="0.3">
      <c r="A123" s="650" t="s">
        <v>574</v>
      </c>
      <c r="B123" s="651" t="s">
        <v>1285</v>
      </c>
      <c r="C123" s="506"/>
      <c r="D123" s="506"/>
      <c r="E123" s="506"/>
      <c r="F123" s="506"/>
      <c r="G123" s="506"/>
      <c r="H123" s="506"/>
      <c r="I123" s="489"/>
    </row>
    <row r="124" spans="1:9" x14ac:dyDescent="0.3">
      <c r="A124" s="652"/>
      <c r="B124" s="651" t="s">
        <v>908</v>
      </c>
      <c r="C124" s="506"/>
      <c r="D124" s="506"/>
      <c r="E124" s="506"/>
      <c r="F124" s="506"/>
      <c r="G124" s="506"/>
      <c r="H124" s="506"/>
      <c r="I124" s="489"/>
    </row>
    <row r="991" spans="6:6" x14ac:dyDescent="0.3">
      <c r="F991" s="272" t="s">
        <v>273</v>
      </c>
    </row>
    <row r="1010" spans="4:4" x14ac:dyDescent="0.3">
      <c r="D1010" s="272" t="s">
        <v>272</v>
      </c>
    </row>
  </sheetData>
  <mergeCells count="7">
    <mergeCell ref="A1:H1"/>
    <mergeCell ref="A2:H2"/>
    <mergeCell ref="A3:A4"/>
    <mergeCell ref="B3:B4"/>
    <mergeCell ref="C3:D3"/>
    <mergeCell ref="E3:F3"/>
    <mergeCell ref="G3:H3"/>
  </mergeCells>
  <printOptions horizontalCentered="1" verticalCentered="1" gridLines="1"/>
  <pageMargins left="0.25" right="0.25" top="0.75" bottom="0.75" header="0.3" footer="0.3"/>
  <pageSetup paperSize="9" scale="78" fitToHeight="0" orientation="landscape" r:id="rId1"/>
  <headerFooter alignWithMargins="0">
    <oddFooter xml:space="preserve">&amp;C &amp;P z &amp;N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DB393-FAA3-4B3B-8DEF-0C3E463B54A6}">
  <sheetPr>
    <tabColor indexed="42"/>
    <pageSetUpPr fitToPage="1"/>
  </sheetPr>
  <dimension ref="A1:O39"/>
  <sheetViews>
    <sheetView zoomScaleNormal="100" workbookViewId="0">
      <pane xSplit="2" ySplit="6" topLeftCell="C21" activePane="bottomRight" state="frozen"/>
      <selection pane="topRight" activeCell="C1" sqref="C1"/>
      <selection pane="bottomLeft" activeCell="A7" sqref="A7"/>
      <selection pane="bottomRight" activeCell="G39" sqref="G39"/>
    </sheetView>
  </sheetViews>
  <sheetFormatPr defaultColWidth="9.109375" defaultRowHeight="15.6" x14ac:dyDescent="0.25"/>
  <cols>
    <col min="1" max="1" width="5.5546875" style="12" customWidth="1"/>
    <col min="2" max="2" width="65.44140625" style="20" customWidth="1"/>
    <col min="3" max="3" width="14.88671875" style="11" customWidth="1"/>
    <col min="4" max="4" width="14" style="11" customWidth="1"/>
    <col min="5" max="6" width="15.88671875" style="11" customWidth="1"/>
    <col min="7" max="7" width="19.109375" style="11" customWidth="1"/>
    <col min="8" max="8" width="18.88671875" style="11" customWidth="1"/>
    <col min="9" max="9" width="17.44140625" style="11" customWidth="1"/>
    <col min="10" max="10" width="17.88671875" style="11" bestFit="1" customWidth="1"/>
    <col min="11" max="11" width="13.109375" style="11" customWidth="1"/>
    <col min="12" max="13" width="9.88671875" style="11" customWidth="1"/>
    <col min="14" max="14" width="9.109375" style="11" customWidth="1"/>
    <col min="15" max="16384" width="9.109375" style="11"/>
  </cols>
  <sheetData>
    <row r="1" spans="1:15" ht="35.1" customHeight="1" thickBot="1" x14ac:dyDescent="0.3">
      <c r="A1" s="864" t="s">
        <v>1180</v>
      </c>
      <c r="B1" s="865"/>
      <c r="C1" s="865"/>
      <c r="D1" s="865"/>
      <c r="E1" s="865"/>
      <c r="F1" s="865"/>
      <c r="G1" s="865"/>
      <c r="H1" s="865"/>
      <c r="I1" s="865"/>
      <c r="J1" s="865"/>
      <c r="K1" s="865"/>
      <c r="L1" s="238"/>
      <c r="M1" s="238"/>
      <c r="N1" s="238"/>
    </row>
    <row r="2" spans="1:15" ht="35.4" customHeight="1" thickBot="1" x14ac:dyDescent="0.3">
      <c r="A2" s="832" t="s">
        <v>1413</v>
      </c>
      <c r="B2" s="833"/>
      <c r="C2" s="833"/>
      <c r="D2" s="833"/>
      <c r="E2" s="833"/>
      <c r="F2" s="833"/>
      <c r="G2" s="833"/>
      <c r="H2" s="833"/>
      <c r="I2" s="833"/>
      <c r="J2" s="833"/>
      <c r="K2" s="834"/>
      <c r="L2" s="319"/>
      <c r="M2" s="319"/>
      <c r="N2" s="319"/>
    </row>
    <row r="3" spans="1:15" ht="32.25" customHeight="1" x14ac:dyDescent="0.25">
      <c r="A3" s="866" t="s">
        <v>136</v>
      </c>
      <c r="B3" s="868" t="s">
        <v>164</v>
      </c>
      <c r="C3" s="868" t="s">
        <v>1181</v>
      </c>
      <c r="D3" s="868"/>
      <c r="E3" s="868"/>
      <c r="F3" s="868"/>
      <c r="G3" s="868" t="s">
        <v>542</v>
      </c>
      <c r="H3" s="869" t="s">
        <v>217</v>
      </c>
      <c r="I3" s="868" t="s">
        <v>543</v>
      </c>
      <c r="J3" s="871" t="s">
        <v>544</v>
      </c>
      <c r="K3" s="873" t="s">
        <v>592</v>
      </c>
      <c r="L3" s="854" t="s">
        <v>636</v>
      </c>
      <c r="M3" s="857" t="s">
        <v>647</v>
      </c>
      <c r="N3" s="860" t="s">
        <v>637</v>
      </c>
      <c r="O3" s="238"/>
    </row>
    <row r="4" spans="1:15" ht="34.5" customHeight="1" x14ac:dyDescent="0.25">
      <c r="A4" s="867"/>
      <c r="B4" s="863"/>
      <c r="C4" s="863" t="s">
        <v>162</v>
      </c>
      <c r="D4" s="448" t="s">
        <v>217</v>
      </c>
      <c r="E4" s="863" t="s">
        <v>163</v>
      </c>
      <c r="F4" s="863" t="s">
        <v>119</v>
      </c>
      <c r="G4" s="863"/>
      <c r="H4" s="870"/>
      <c r="I4" s="863"/>
      <c r="J4" s="872"/>
      <c r="K4" s="873"/>
      <c r="L4" s="855"/>
      <c r="M4" s="858"/>
      <c r="N4" s="861"/>
      <c r="O4" s="238"/>
    </row>
    <row r="5" spans="1:15" s="317" customFormat="1" ht="63" thickBot="1" x14ac:dyDescent="0.3">
      <c r="A5" s="867"/>
      <c r="B5" s="863"/>
      <c r="C5" s="863"/>
      <c r="D5" s="448" t="s">
        <v>983</v>
      </c>
      <c r="E5" s="863"/>
      <c r="F5" s="863"/>
      <c r="G5" s="863"/>
      <c r="H5" s="448" t="s">
        <v>984</v>
      </c>
      <c r="I5" s="863"/>
      <c r="J5" s="872"/>
      <c r="K5" s="874"/>
      <c r="L5" s="856"/>
      <c r="M5" s="859"/>
      <c r="N5" s="862"/>
      <c r="O5" s="316"/>
    </row>
    <row r="6" spans="1:15" s="317" customFormat="1" ht="18" customHeight="1" thickBot="1" x14ac:dyDescent="0.3">
      <c r="A6" s="482"/>
      <c r="B6" s="310"/>
      <c r="C6" s="448" t="s">
        <v>201</v>
      </c>
      <c r="D6" s="448" t="s">
        <v>202</v>
      </c>
      <c r="E6" s="448" t="s">
        <v>203</v>
      </c>
      <c r="F6" s="448" t="s">
        <v>120</v>
      </c>
      <c r="G6" s="448" t="s">
        <v>204</v>
      </c>
      <c r="H6" s="448" t="s">
        <v>205</v>
      </c>
      <c r="I6" s="448" t="s">
        <v>206</v>
      </c>
      <c r="J6" s="739" t="s">
        <v>121</v>
      </c>
      <c r="K6" s="510" t="s">
        <v>593</v>
      </c>
      <c r="L6" s="316"/>
      <c r="M6" s="316"/>
      <c r="N6" s="316"/>
    </row>
    <row r="7" spans="1:15" x14ac:dyDescent="0.25">
      <c r="A7" s="446">
        <v>1</v>
      </c>
      <c r="B7" s="310" t="s">
        <v>1010</v>
      </c>
      <c r="C7" s="240">
        <f>SUM(C8:C12)</f>
        <v>285.25000000000006</v>
      </c>
      <c r="D7" s="240">
        <f>SUM(D8:D12)</f>
        <v>284.661</v>
      </c>
      <c r="E7" s="240">
        <f>SUM(E8:E12)</f>
        <v>0</v>
      </c>
      <c r="F7" s="240">
        <f t="shared" ref="F7:F13" si="0">C7+E7</f>
        <v>285.25000000000006</v>
      </c>
      <c r="G7" s="240">
        <f>SUM(G8:G12)</f>
        <v>7936648.2299999995</v>
      </c>
      <c r="H7" s="240">
        <f>SUM(H8:H12)</f>
        <v>7903023.7199999997</v>
      </c>
      <c r="I7" s="240">
        <f>SUM(I8:I12)</f>
        <v>317877.19</v>
      </c>
      <c r="J7" s="511">
        <f t="shared" ref="J7:J13" si="1">G7+I7</f>
        <v>8254525.4199999999</v>
      </c>
      <c r="K7" s="512">
        <f>IF(F7=0,0,J7/F7/12)</f>
        <v>2411.4885831142269</v>
      </c>
      <c r="L7" s="229">
        <v>1810.798</v>
      </c>
      <c r="M7" s="230">
        <v>2170.9209999999998</v>
      </c>
      <c r="N7" s="231">
        <v>2523.8110000000001</v>
      </c>
    </row>
    <row r="8" spans="1:15" x14ac:dyDescent="0.25">
      <c r="A8" s="446">
        <v>2</v>
      </c>
      <c r="B8" s="309" t="s">
        <v>863</v>
      </c>
      <c r="C8" s="513">
        <v>64.53</v>
      </c>
      <c r="D8" s="513">
        <v>64.16</v>
      </c>
      <c r="E8" s="513"/>
      <c r="F8" s="240">
        <f t="shared" si="0"/>
        <v>64.53</v>
      </c>
      <c r="G8" s="513">
        <v>2159061.85</v>
      </c>
      <c r="H8" s="513">
        <v>2140152.23</v>
      </c>
      <c r="I8" s="513">
        <v>98163.13</v>
      </c>
      <c r="J8" s="511">
        <f t="shared" si="1"/>
        <v>2257224.98</v>
      </c>
      <c r="K8" s="512">
        <f t="shared" ref="K8:K30" si="2">IF(F8=0,0,J8/F8/12)</f>
        <v>2914.9555503899992</v>
      </c>
      <c r="L8" s="232">
        <v>2313.8739999999998</v>
      </c>
      <c r="M8" s="233">
        <v>2640.067</v>
      </c>
      <c r="N8" s="234">
        <v>323.51</v>
      </c>
    </row>
    <row r="9" spans="1:15" x14ac:dyDescent="0.25">
      <c r="A9" s="446">
        <v>3</v>
      </c>
      <c r="B9" s="309" t="s">
        <v>165</v>
      </c>
      <c r="C9" s="513">
        <v>88.25</v>
      </c>
      <c r="D9" s="513">
        <v>88.070999999999998</v>
      </c>
      <c r="E9" s="513"/>
      <c r="F9" s="240">
        <f t="shared" si="0"/>
        <v>88.25</v>
      </c>
      <c r="G9" s="513">
        <v>2562252.92</v>
      </c>
      <c r="H9" s="513">
        <v>2550165.6</v>
      </c>
      <c r="I9" s="513">
        <v>101672.6</v>
      </c>
      <c r="J9" s="511">
        <v>2663925.52</v>
      </c>
      <c r="K9" s="512">
        <f t="shared" si="2"/>
        <v>2515.5104060434373</v>
      </c>
      <c r="L9" s="232">
        <v>2130.8119999999999</v>
      </c>
      <c r="M9" s="233">
        <v>2317.886</v>
      </c>
      <c r="N9" s="234">
        <v>2691.37</v>
      </c>
    </row>
    <row r="10" spans="1:15" x14ac:dyDescent="0.25">
      <c r="A10" s="446">
        <v>4</v>
      </c>
      <c r="B10" s="309" t="s">
        <v>166</v>
      </c>
      <c r="C10" s="513">
        <v>113.7</v>
      </c>
      <c r="D10" s="513">
        <v>113.66</v>
      </c>
      <c r="E10" s="513"/>
      <c r="F10" s="240">
        <f t="shared" si="0"/>
        <v>113.7</v>
      </c>
      <c r="G10" s="513">
        <v>2827126.65</v>
      </c>
      <c r="H10" s="513">
        <v>2824499.08</v>
      </c>
      <c r="I10" s="513">
        <v>111591.46</v>
      </c>
      <c r="J10" s="511">
        <f t="shared" si="1"/>
        <v>2938718.11</v>
      </c>
      <c r="K10" s="512">
        <f t="shared" si="2"/>
        <v>2153.853789211375</v>
      </c>
      <c r="L10" s="232">
        <v>1763.471</v>
      </c>
      <c r="M10" s="233">
        <v>1935.4280000000001</v>
      </c>
      <c r="N10" s="234">
        <v>2269.1930000000002</v>
      </c>
    </row>
    <row r="11" spans="1:15" x14ac:dyDescent="0.25">
      <c r="A11" s="446">
        <v>5</v>
      </c>
      <c r="B11" s="309" t="s">
        <v>167</v>
      </c>
      <c r="C11" s="513">
        <v>8.61</v>
      </c>
      <c r="D11" s="513">
        <v>8.61</v>
      </c>
      <c r="E11" s="513"/>
      <c r="F11" s="240">
        <f t="shared" si="0"/>
        <v>8.61</v>
      </c>
      <c r="G11" s="513">
        <v>171419.34</v>
      </c>
      <c r="H11" s="513">
        <v>171419.34</v>
      </c>
      <c r="I11" s="513">
        <v>2800</v>
      </c>
      <c r="J11" s="511">
        <f t="shared" si="1"/>
        <v>174219.34</v>
      </c>
      <c r="K11" s="512">
        <f t="shared" si="2"/>
        <v>1686.2111885404568</v>
      </c>
      <c r="L11" s="232">
        <v>1459.0989999999999</v>
      </c>
      <c r="M11" s="233">
        <v>1524.4770000000001</v>
      </c>
      <c r="N11" s="234">
        <v>1787.7190000000001</v>
      </c>
    </row>
    <row r="12" spans="1:15" x14ac:dyDescent="0.25">
      <c r="A12" s="446">
        <v>6</v>
      </c>
      <c r="B12" s="309" t="s">
        <v>168</v>
      </c>
      <c r="C12" s="513">
        <v>10.16</v>
      </c>
      <c r="D12" s="513">
        <v>10.16</v>
      </c>
      <c r="E12" s="513"/>
      <c r="F12" s="240">
        <f t="shared" si="0"/>
        <v>10.16</v>
      </c>
      <c r="G12" s="513">
        <v>216787.47</v>
      </c>
      <c r="H12" s="513">
        <v>216787.47</v>
      </c>
      <c r="I12" s="513">
        <v>3650</v>
      </c>
      <c r="J12" s="511">
        <f t="shared" si="1"/>
        <v>220437.47</v>
      </c>
      <c r="K12" s="512">
        <f t="shared" si="2"/>
        <v>1808.0501148293963</v>
      </c>
      <c r="L12" s="232">
        <v>1358.423</v>
      </c>
      <c r="M12" s="233">
        <v>1468.203</v>
      </c>
      <c r="N12" s="234">
        <v>1766.479</v>
      </c>
    </row>
    <row r="13" spans="1:15" x14ac:dyDescent="0.25">
      <c r="A13" s="446">
        <v>7</v>
      </c>
      <c r="B13" s="310" t="s">
        <v>47</v>
      </c>
      <c r="C13" s="513">
        <v>23.13</v>
      </c>
      <c r="D13" s="513">
        <v>23.13</v>
      </c>
      <c r="E13" s="513">
        <v>2.36</v>
      </c>
      <c r="F13" s="240">
        <f t="shared" si="0"/>
        <v>25.49</v>
      </c>
      <c r="G13" s="513">
        <v>454477.28</v>
      </c>
      <c r="H13" s="513">
        <v>454477.28</v>
      </c>
      <c r="I13" s="513">
        <v>45838.21</v>
      </c>
      <c r="J13" s="511">
        <f t="shared" si="1"/>
        <v>500315.49000000005</v>
      </c>
      <c r="K13" s="512">
        <f t="shared" si="2"/>
        <v>1635.6593762259711</v>
      </c>
      <c r="L13" s="232">
        <v>1366.68</v>
      </c>
      <c r="M13" s="233">
        <v>1589.2349999999999</v>
      </c>
      <c r="N13" s="234">
        <v>1883.204</v>
      </c>
    </row>
    <row r="14" spans="1:15" x14ac:dyDescent="0.25">
      <c r="A14" s="446"/>
      <c r="B14" s="309" t="s">
        <v>217</v>
      </c>
      <c r="C14" s="514"/>
      <c r="D14" s="514"/>
      <c r="E14" s="514"/>
      <c r="F14" s="515"/>
      <c r="G14" s="514"/>
      <c r="H14" s="514"/>
      <c r="I14" s="514"/>
      <c r="J14" s="516"/>
      <c r="K14" s="512"/>
      <c r="L14" s="232"/>
      <c r="M14" s="233"/>
      <c r="N14" s="234"/>
    </row>
    <row r="15" spans="1:15" x14ac:dyDescent="0.25">
      <c r="A15" s="446">
        <v>8</v>
      </c>
      <c r="B15" s="309" t="s">
        <v>51</v>
      </c>
      <c r="C15" s="513">
        <v>7.65</v>
      </c>
      <c r="D15" s="513">
        <v>7.65</v>
      </c>
      <c r="E15" s="513"/>
      <c r="F15" s="240">
        <f t="shared" ref="F15:F21" si="3">C15+E15</f>
        <v>7.65</v>
      </c>
      <c r="G15" s="513">
        <v>171757.81</v>
      </c>
      <c r="H15" s="513">
        <v>171757.81</v>
      </c>
      <c r="I15" s="513">
        <v>850</v>
      </c>
      <c r="J15" s="511">
        <f t="shared" ref="J15:J21" si="4">G15+I15</f>
        <v>172607.81</v>
      </c>
      <c r="K15" s="512">
        <f t="shared" si="2"/>
        <v>1880.2593681917208</v>
      </c>
      <c r="L15" s="232">
        <v>1544.0889999999999</v>
      </c>
      <c r="M15" s="233">
        <v>1982.1780000000001</v>
      </c>
      <c r="N15" s="234">
        <v>2031.511</v>
      </c>
    </row>
    <row r="16" spans="1:15" x14ac:dyDescent="0.25">
      <c r="A16" s="446">
        <v>9</v>
      </c>
      <c r="B16" s="310" t="s">
        <v>1011</v>
      </c>
      <c r="C16" s="240">
        <f>SUM(C17:C19)</f>
        <v>113.82</v>
      </c>
      <c r="D16" s="240">
        <f>SUM(D17:D19)</f>
        <v>113.77</v>
      </c>
      <c r="E16" s="240">
        <f>SUM(E17:E19)</f>
        <v>3.98</v>
      </c>
      <c r="F16" s="240">
        <f t="shared" si="3"/>
        <v>117.8</v>
      </c>
      <c r="G16" s="240">
        <f>SUM(G17:G19)</f>
        <v>2732968.52</v>
      </c>
      <c r="H16" s="240">
        <f>SUM(H17:H19)</f>
        <v>2728762.6</v>
      </c>
      <c r="I16" s="240">
        <f>SUM(I17:I19)</f>
        <v>233225.4</v>
      </c>
      <c r="J16" s="511">
        <f t="shared" si="4"/>
        <v>2966193.92</v>
      </c>
      <c r="K16" s="512">
        <f t="shared" si="2"/>
        <v>2098.3262026032821</v>
      </c>
      <c r="L16" s="232"/>
      <c r="M16" s="233"/>
      <c r="N16" s="234"/>
    </row>
    <row r="17" spans="1:14" x14ac:dyDescent="0.25">
      <c r="A17" s="446">
        <v>10</v>
      </c>
      <c r="B17" s="309" t="s">
        <v>169</v>
      </c>
      <c r="C17" s="517">
        <v>79.58</v>
      </c>
      <c r="D17" s="517">
        <v>79.58</v>
      </c>
      <c r="E17" s="517">
        <v>3.38</v>
      </c>
      <c r="F17" s="240">
        <f t="shared" si="3"/>
        <v>82.96</v>
      </c>
      <c r="G17" s="517">
        <v>1968187.48</v>
      </c>
      <c r="H17" s="517">
        <v>1964929.48</v>
      </c>
      <c r="I17" s="517">
        <v>176050.16</v>
      </c>
      <c r="J17" s="511">
        <f t="shared" si="4"/>
        <v>2144237.64</v>
      </c>
      <c r="K17" s="512">
        <f t="shared" si="2"/>
        <v>2153.8870540019288</v>
      </c>
      <c r="L17" s="232">
        <v>1453.4159999999999</v>
      </c>
      <c r="M17" s="233">
        <v>1830.521</v>
      </c>
      <c r="N17" s="234">
        <v>2302.739</v>
      </c>
    </row>
    <row r="18" spans="1:14" x14ac:dyDescent="0.25">
      <c r="A18" s="446">
        <v>11</v>
      </c>
      <c r="B18" s="309" t="s">
        <v>122</v>
      </c>
      <c r="C18" s="517">
        <v>27.08</v>
      </c>
      <c r="D18" s="517">
        <v>27.03</v>
      </c>
      <c r="E18" s="517">
        <v>0.6</v>
      </c>
      <c r="F18" s="240">
        <f t="shared" si="3"/>
        <v>27.68</v>
      </c>
      <c r="G18" s="517">
        <v>637909.42000000004</v>
      </c>
      <c r="H18" s="517">
        <v>637090.5</v>
      </c>
      <c r="I18" s="517">
        <v>52541.24</v>
      </c>
      <c r="J18" s="511">
        <f t="shared" si="4"/>
        <v>690450.66</v>
      </c>
      <c r="K18" s="512">
        <f t="shared" si="2"/>
        <v>2078.6688945086707</v>
      </c>
      <c r="L18" s="232">
        <v>1450.3969999999999</v>
      </c>
      <c r="M18" s="233">
        <v>1778.7439999999999</v>
      </c>
      <c r="N18" s="234">
        <v>2212.681</v>
      </c>
    </row>
    <row r="19" spans="1:14" x14ac:dyDescent="0.25">
      <c r="A19" s="446">
        <v>12</v>
      </c>
      <c r="B19" s="309" t="s">
        <v>110</v>
      </c>
      <c r="C19" s="517">
        <v>7.16</v>
      </c>
      <c r="D19" s="517">
        <v>7.16</v>
      </c>
      <c r="E19" s="517"/>
      <c r="F19" s="240">
        <f t="shared" si="3"/>
        <v>7.16</v>
      </c>
      <c r="G19" s="517">
        <v>126871.62</v>
      </c>
      <c r="H19" s="517">
        <v>126742.62</v>
      </c>
      <c r="I19" s="517">
        <v>4634</v>
      </c>
      <c r="J19" s="511">
        <f t="shared" si="4"/>
        <v>131505.62</v>
      </c>
      <c r="K19" s="512">
        <f t="shared" si="2"/>
        <v>1530.5588919925513</v>
      </c>
      <c r="L19" s="232">
        <v>1352.7719999999999</v>
      </c>
      <c r="M19" s="233">
        <v>1436.184</v>
      </c>
      <c r="N19" s="234">
        <v>1685.4359999999999</v>
      </c>
    </row>
    <row r="20" spans="1:14" x14ac:dyDescent="0.25">
      <c r="A20" s="446">
        <v>13</v>
      </c>
      <c r="B20" s="310" t="s">
        <v>197</v>
      </c>
      <c r="C20" s="517">
        <v>13.361000000000001</v>
      </c>
      <c r="D20" s="517">
        <v>13.361000000000001</v>
      </c>
      <c r="E20" s="517"/>
      <c r="F20" s="240">
        <f t="shared" si="3"/>
        <v>13.361000000000001</v>
      </c>
      <c r="G20" s="517">
        <v>395418.11</v>
      </c>
      <c r="H20" s="517">
        <v>395289.11</v>
      </c>
      <c r="I20" s="517">
        <v>10365</v>
      </c>
      <c r="J20" s="511">
        <f t="shared" si="4"/>
        <v>405783.11</v>
      </c>
      <c r="K20" s="512">
        <f t="shared" si="2"/>
        <v>2530.8928348676495</v>
      </c>
      <c r="L20" s="232">
        <v>2057.61</v>
      </c>
      <c r="M20" s="233">
        <v>2824.59</v>
      </c>
      <c r="N20" s="234">
        <v>2844.24</v>
      </c>
    </row>
    <row r="21" spans="1:14" ht="31.2" x14ac:dyDescent="0.25">
      <c r="A21" s="446">
        <v>14</v>
      </c>
      <c r="B21" s="310" t="s">
        <v>48</v>
      </c>
      <c r="C21" s="517">
        <v>56.03</v>
      </c>
      <c r="D21" s="517">
        <v>56.03</v>
      </c>
      <c r="E21" s="517"/>
      <c r="F21" s="240">
        <f t="shared" si="3"/>
        <v>56.03</v>
      </c>
      <c r="G21" s="517">
        <v>726951.4</v>
      </c>
      <c r="H21" s="517">
        <v>726951.4</v>
      </c>
      <c r="I21" s="517">
        <v>1900</v>
      </c>
      <c r="J21" s="511">
        <f t="shared" si="4"/>
        <v>728851.4</v>
      </c>
      <c r="K21" s="512">
        <f t="shared" si="2"/>
        <v>1084.0195728478791</v>
      </c>
      <c r="L21" s="232">
        <v>921.27599999999995</v>
      </c>
      <c r="M21" s="233">
        <v>1024.2270000000001</v>
      </c>
      <c r="N21" s="234">
        <v>1197.1400000000001</v>
      </c>
    </row>
    <row r="22" spans="1:14" ht="46.8" x14ac:dyDescent="0.25">
      <c r="A22" s="446">
        <v>15</v>
      </c>
      <c r="B22" s="310" t="s">
        <v>1012</v>
      </c>
      <c r="C22" s="240">
        <f>SUM(C23:C26)</f>
        <v>0</v>
      </c>
      <c r="D22" s="240">
        <f>SUM(D23:D26)</f>
        <v>0</v>
      </c>
      <c r="E22" s="240">
        <f>SUM(E23:E26)</f>
        <v>0</v>
      </c>
      <c r="F22" s="240">
        <f>SUM(F27:F27)</f>
        <v>0</v>
      </c>
      <c r="G22" s="240">
        <f>SUM(G23:G26)</f>
        <v>0</v>
      </c>
      <c r="H22" s="240">
        <f>SUM(H23:H26)</f>
        <v>0</v>
      </c>
      <c r="I22" s="240">
        <f>SUM(I23:I26)</f>
        <v>0</v>
      </c>
      <c r="J22" s="511">
        <f>SUM(J23:J26)</f>
        <v>0</v>
      </c>
      <c r="K22" s="512">
        <f t="shared" si="2"/>
        <v>0</v>
      </c>
      <c r="L22" s="254" t="s">
        <v>228</v>
      </c>
      <c r="M22" s="738" t="s">
        <v>228</v>
      </c>
      <c r="N22" s="257" t="s">
        <v>228</v>
      </c>
    </row>
    <row r="23" spans="1:14" x14ac:dyDescent="0.25">
      <c r="A23" s="446" t="s">
        <v>198</v>
      </c>
      <c r="B23" s="309"/>
      <c r="C23" s="513"/>
      <c r="D23" s="513"/>
      <c r="E23" s="513"/>
      <c r="F23" s="240">
        <f t="shared" ref="F23:F29" si="5">C23+E23</f>
        <v>0</v>
      </c>
      <c r="G23" s="513"/>
      <c r="H23" s="513"/>
      <c r="I23" s="513"/>
      <c r="J23" s="511">
        <f>G23+I23</f>
        <v>0</v>
      </c>
      <c r="K23" s="512">
        <f t="shared" si="2"/>
        <v>0</v>
      </c>
      <c r="L23" s="254" t="s">
        <v>228</v>
      </c>
      <c r="M23" s="738" t="s">
        <v>228</v>
      </c>
      <c r="N23" s="257" t="s">
        <v>228</v>
      </c>
    </row>
    <row r="24" spans="1:14" x14ac:dyDescent="0.25">
      <c r="A24" s="446" t="s">
        <v>281</v>
      </c>
      <c r="B24" s="309"/>
      <c r="C24" s="513"/>
      <c r="D24" s="513"/>
      <c r="E24" s="513"/>
      <c r="F24" s="240">
        <f t="shared" si="5"/>
        <v>0</v>
      </c>
      <c r="G24" s="513"/>
      <c r="H24" s="513"/>
      <c r="I24" s="513"/>
      <c r="J24" s="511">
        <f>G24+I24</f>
        <v>0</v>
      </c>
      <c r="K24" s="512">
        <f t="shared" si="2"/>
        <v>0</v>
      </c>
      <c r="L24" s="254" t="s">
        <v>228</v>
      </c>
      <c r="M24" s="738" t="s">
        <v>228</v>
      </c>
      <c r="N24" s="257" t="s">
        <v>228</v>
      </c>
    </row>
    <row r="25" spans="1:14" x14ac:dyDescent="0.25">
      <c r="A25" s="446" t="s">
        <v>282</v>
      </c>
      <c r="B25" s="309"/>
      <c r="C25" s="513"/>
      <c r="D25" s="513"/>
      <c r="E25" s="513"/>
      <c r="F25" s="240">
        <f t="shared" si="5"/>
        <v>0</v>
      </c>
      <c r="G25" s="513"/>
      <c r="H25" s="513"/>
      <c r="I25" s="513"/>
      <c r="J25" s="511">
        <f>G25+I25</f>
        <v>0</v>
      </c>
      <c r="K25" s="512">
        <f t="shared" si="2"/>
        <v>0</v>
      </c>
      <c r="L25" s="254" t="s">
        <v>228</v>
      </c>
      <c r="M25" s="738" t="s">
        <v>228</v>
      </c>
      <c r="N25" s="257" t="s">
        <v>228</v>
      </c>
    </row>
    <row r="26" spans="1:14" ht="16.5" customHeight="1" x14ac:dyDescent="0.25">
      <c r="A26" s="446" t="s">
        <v>283</v>
      </c>
      <c r="B26" s="309"/>
      <c r="C26" s="513"/>
      <c r="D26" s="513"/>
      <c r="E26" s="513"/>
      <c r="F26" s="240">
        <f t="shared" si="5"/>
        <v>0</v>
      </c>
      <c r="G26" s="513"/>
      <c r="H26" s="513"/>
      <c r="I26" s="513"/>
      <c r="J26" s="511">
        <f>G26+I26</f>
        <v>0</v>
      </c>
      <c r="K26" s="512">
        <f t="shared" si="2"/>
        <v>0</v>
      </c>
      <c r="L26" s="254" t="s">
        <v>228</v>
      </c>
      <c r="M26" s="738" t="s">
        <v>228</v>
      </c>
      <c r="N26" s="257" t="s">
        <v>228</v>
      </c>
    </row>
    <row r="27" spans="1:14" x14ac:dyDescent="0.25">
      <c r="A27" s="446"/>
      <c r="B27" s="309"/>
      <c r="C27" s="514"/>
      <c r="D27" s="514"/>
      <c r="E27" s="514"/>
      <c r="F27" s="515">
        <f t="shared" si="5"/>
        <v>0</v>
      </c>
      <c r="G27" s="514"/>
      <c r="H27" s="514"/>
      <c r="I27" s="514"/>
      <c r="J27" s="516"/>
      <c r="K27" s="512"/>
      <c r="L27" s="255"/>
      <c r="M27" s="233"/>
      <c r="N27" s="256"/>
    </row>
    <row r="28" spans="1:14" x14ac:dyDescent="0.25">
      <c r="A28" s="446">
        <v>16</v>
      </c>
      <c r="B28" s="310" t="s">
        <v>49</v>
      </c>
      <c r="C28" s="513">
        <v>2.5</v>
      </c>
      <c r="D28" s="513">
        <v>2.5</v>
      </c>
      <c r="E28" s="513"/>
      <c r="F28" s="240">
        <f t="shared" si="5"/>
        <v>2.5</v>
      </c>
      <c r="G28" s="513">
        <v>44302.04</v>
      </c>
      <c r="H28" s="513">
        <v>44302.04</v>
      </c>
      <c r="I28" s="513">
        <v>500</v>
      </c>
      <c r="J28" s="511">
        <f>G28+I28</f>
        <v>44802.04</v>
      </c>
      <c r="K28" s="512">
        <f t="shared" si="2"/>
        <v>1493.4013333333332</v>
      </c>
      <c r="L28" s="232">
        <v>1055.7560000000001</v>
      </c>
      <c r="M28" s="233">
        <v>1123.5319999999999</v>
      </c>
      <c r="N28" s="234">
        <v>1167.67</v>
      </c>
    </row>
    <row r="29" spans="1:14" x14ac:dyDescent="0.25">
      <c r="A29" s="446">
        <v>17</v>
      </c>
      <c r="B29" s="310" t="s">
        <v>50</v>
      </c>
      <c r="C29" s="513"/>
      <c r="D29" s="513"/>
      <c r="E29" s="513"/>
      <c r="F29" s="240">
        <f t="shared" si="5"/>
        <v>0</v>
      </c>
      <c r="G29" s="513"/>
      <c r="H29" s="513"/>
      <c r="I29" s="513"/>
      <c r="J29" s="511">
        <f>G29+I29</f>
        <v>0</v>
      </c>
      <c r="K29" s="512">
        <f t="shared" si="2"/>
        <v>0</v>
      </c>
      <c r="L29" s="232"/>
      <c r="M29" s="233"/>
      <c r="N29" s="234"/>
    </row>
    <row r="30" spans="1:14" ht="16.2" thickBot="1" x14ac:dyDescent="0.3">
      <c r="A30" s="447">
        <v>18</v>
      </c>
      <c r="B30" s="487" t="s">
        <v>1013</v>
      </c>
      <c r="C30" s="518">
        <f t="shared" ref="C30:J30" si="6">C7+C13+C16+C20+C21+C28+C29</f>
        <v>494.09100000000001</v>
      </c>
      <c r="D30" s="518">
        <f t="shared" si="6"/>
        <v>493.452</v>
      </c>
      <c r="E30" s="518">
        <f t="shared" si="6"/>
        <v>6.34</v>
      </c>
      <c r="F30" s="518">
        <f t="shared" si="6"/>
        <v>500.43100000000004</v>
      </c>
      <c r="G30" s="518">
        <f t="shared" si="6"/>
        <v>12290765.579999998</v>
      </c>
      <c r="H30" s="518">
        <f t="shared" si="6"/>
        <v>12252806.149999999</v>
      </c>
      <c r="I30" s="518">
        <f t="shared" si="6"/>
        <v>609705.80000000005</v>
      </c>
      <c r="J30" s="519">
        <f t="shared" si="6"/>
        <v>12900471.379999999</v>
      </c>
      <c r="K30" s="520">
        <f t="shared" si="2"/>
        <v>2148.2267918387679</v>
      </c>
      <c r="L30" s="235"/>
      <c r="M30" s="236"/>
      <c r="N30" s="237"/>
    </row>
    <row r="31" spans="1:14" ht="16.2" thickBot="1" x14ac:dyDescent="0.3">
      <c r="A31" s="10"/>
      <c r="B31" s="10"/>
      <c r="C31" s="13"/>
      <c r="D31" s="10"/>
      <c r="E31" s="10"/>
      <c r="F31" s="13"/>
      <c r="G31" s="13"/>
      <c r="H31" s="13"/>
      <c r="I31" s="13"/>
      <c r="J31" s="13"/>
    </row>
    <row r="32" spans="1:14" ht="16.2" thickBot="1" x14ac:dyDescent="0.35">
      <c r="A32" s="847" t="s">
        <v>10</v>
      </c>
      <c r="B32" s="848"/>
      <c r="C32" s="848"/>
      <c r="D32" s="848"/>
      <c r="E32" s="848"/>
      <c r="F32" s="848"/>
      <c r="G32" s="848"/>
      <c r="H32" s="848"/>
      <c r="I32" s="848"/>
      <c r="J32" s="849"/>
      <c r="L32" s="251" t="s">
        <v>638</v>
      </c>
      <c r="M32" s="252"/>
      <c r="N32" s="253"/>
    </row>
    <row r="33" spans="1:10" x14ac:dyDescent="0.3">
      <c r="A33" s="850" t="s">
        <v>594</v>
      </c>
      <c r="B33" s="851"/>
      <c r="C33" s="851"/>
      <c r="D33" s="851"/>
      <c r="E33" s="851"/>
      <c r="F33" s="851"/>
      <c r="G33" s="851"/>
      <c r="H33" s="851"/>
      <c r="I33" s="851"/>
      <c r="J33" s="852"/>
    </row>
    <row r="34" spans="1:10" ht="50.25" customHeight="1" x14ac:dyDescent="0.25">
      <c r="B34" s="853" t="s">
        <v>890</v>
      </c>
      <c r="C34" s="853"/>
      <c r="D34" s="853"/>
      <c r="E34" s="853"/>
      <c r="F34" s="853"/>
      <c r="G34" s="853"/>
      <c r="H34" s="853"/>
      <c r="I34" s="853"/>
      <c r="J34" s="853"/>
    </row>
    <row r="35" spans="1:10" x14ac:dyDescent="0.25">
      <c r="B35" s="258" t="s">
        <v>525</v>
      </c>
      <c r="C35" s="259"/>
      <c r="D35" s="259"/>
      <c r="E35" s="259"/>
      <c r="F35" s="259"/>
      <c r="G35" s="259"/>
      <c r="H35" s="259"/>
      <c r="I35" s="259"/>
      <c r="J35" s="259"/>
    </row>
    <row r="36" spans="1:10" x14ac:dyDescent="0.25">
      <c r="B36" s="258" t="s">
        <v>526</v>
      </c>
      <c r="C36" s="259"/>
      <c r="D36" s="259"/>
      <c r="E36" s="259"/>
      <c r="F36" s="259"/>
      <c r="G36" s="259"/>
      <c r="H36" s="259"/>
      <c r="I36" s="259"/>
      <c r="J36" s="752"/>
    </row>
    <row r="37" spans="1:10" x14ac:dyDescent="0.25">
      <c r="B37" s="258" t="s">
        <v>527</v>
      </c>
      <c r="C37" s="259"/>
      <c r="D37" s="259"/>
      <c r="E37" s="259"/>
      <c r="F37" s="259"/>
      <c r="G37" s="259"/>
      <c r="H37" s="259"/>
      <c r="I37" s="259"/>
      <c r="J37" s="259"/>
    </row>
    <row r="38" spans="1:10" x14ac:dyDescent="0.25">
      <c r="B38" s="260"/>
      <c r="C38" s="259"/>
      <c r="D38" s="259"/>
      <c r="E38" s="259"/>
      <c r="F38" s="259"/>
      <c r="G38" s="259"/>
      <c r="H38" s="259"/>
      <c r="I38" s="259"/>
      <c r="J38" s="259"/>
    </row>
    <row r="39" spans="1:10" ht="27.6" x14ac:dyDescent="0.25">
      <c r="B39" s="742" t="s">
        <v>1403</v>
      </c>
    </row>
  </sheetData>
  <mergeCells count="19">
    <mergeCell ref="N3:N5"/>
    <mergeCell ref="C4:C5"/>
    <mergeCell ref="E4:E5"/>
    <mergeCell ref="F4:F5"/>
    <mergeCell ref="A1:K1"/>
    <mergeCell ref="A2:K2"/>
    <mergeCell ref="A3:A5"/>
    <mergeCell ref="B3:B5"/>
    <mergeCell ref="C3:F3"/>
    <mergeCell ref="G3:G5"/>
    <mergeCell ref="H3:H4"/>
    <mergeCell ref="I3:I5"/>
    <mergeCell ref="J3:J5"/>
    <mergeCell ref="K3:K5"/>
    <mergeCell ref="A32:J32"/>
    <mergeCell ref="A33:J33"/>
    <mergeCell ref="B34:J34"/>
    <mergeCell ref="L3:L5"/>
    <mergeCell ref="M3:M5"/>
  </mergeCells>
  <printOptions gridLines="1"/>
  <pageMargins left="0.47244094488188981" right="0.31496062992125984" top="0.74803149606299213" bottom="0.39370078740157483" header="0.51181102362204722" footer="0.27559055118110237"/>
  <pageSetup paperSize="9" scale="5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EBE09-C15C-49B3-9B86-9443663F13BF}">
  <sheetPr>
    <pageSetUpPr fitToPage="1"/>
  </sheetPr>
  <dimension ref="A1:O37"/>
  <sheetViews>
    <sheetView zoomScaleNormal="100" workbookViewId="0">
      <pane xSplit="2" ySplit="6" topLeftCell="F18" activePane="bottomRight" state="frozen"/>
      <selection pane="topRight" activeCell="C1" sqref="C1"/>
      <selection pane="bottomLeft" activeCell="A7" sqref="A7"/>
      <selection pane="bottomRight" activeCell="L34" sqref="L34"/>
    </sheetView>
  </sheetViews>
  <sheetFormatPr defaultColWidth="9.109375" defaultRowHeight="15.6" x14ac:dyDescent="0.25"/>
  <cols>
    <col min="1" max="1" width="5.5546875" style="12" customWidth="1"/>
    <col min="2" max="2" width="60.109375" style="20" customWidth="1"/>
    <col min="3" max="3" width="14.88671875" style="11" customWidth="1"/>
    <col min="4" max="4" width="14" style="11" customWidth="1"/>
    <col min="5" max="5" width="15.88671875" style="11" customWidth="1"/>
    <col min="6" max="6" width="20.88671875" style="11" customWidth="1"/>
    <col min="7" max="7" width="19.109375" style="11" customWidth="1"/>
    <col min="8" max="8" width="18.88671875" style="11" customWidth="1"/>
    <col min="9" max="9" width="17.109375" style="11" customWidth="1"/>
    <col min="10" max="10" width="17.88671875" style="11" bestFit="1" customWidth="1"/>
    <col min="11" max="11" width="13.109375" style="11" customWidth="1"/>
    <col min="12" max="12" width="12.44140625" style="11" customWidth="1"/>
    <col min="13" max="13" width="9.88671875" style="11" customWidth="1"/>
    <col min="14" max="14" width="9" style="11" customWidth="1"/>
    <col min="15" max="15" width="8.88671875" style="11" customWidth="1"/>
    <col min="16" max="16384" width="9.109375" style="11"/>
  </cols>
  <sheetData>
    <row r="1" spans="1:15" ht="35.1" customHeight="1" thickBot="1" x14ac:dyDescent="0.3">
      <c r="A1" s="864" t="s">
        <v>1182</v>
      </c>
      <c r="B1" s="865"/>
      <c r="C1" s="865"/>
      <c r="D1" s="865"/>
      <c r="E1" s="865"/>
      <c r="F1" s="865"/>
      <c r="G1" s="865"/>
      <c r="H1" s="865"/>
      <c r="I1" s="865"/>
      <c r="J1" s="865"/>
      <c r="K1" s="865"/>
      <c r="L1" s="238"/>
      <c r="M1" s="238"/>
      <c r="N1" s="238"/>
      <c r="O1" s="238"/>
    </row>
    <row r="2" spans="1:15" ht="35.4" customHeight="1" thickBot="1" x14ac:dyDescent="0.3">
      <c r="A2" s="832" t="s">
        <v>1413</v>
      </c>
      <c r="B2" s="833"/>
      <c r="C2" s="833"/>
      <c r="D2" s="833"/>
      <c r="E2" s="833"/>
      <c r="F2" s="833"/>
      <c r="G2" s="833"/>
      <c r="H2" s="833"/>
      <c r="I2" s="833"/>
      <c r="J2" s="833"/>
      <c r="K2" s="833"/>
      <c r="L2" s="521" t="s">
        <v>606</v>
      </c>
      <c r="M2" s="319"/>
      <c r="N2" s="319"/>
      <c r="O2" s="319"/>
    </row>
    <row r="3" spans="1:15" ht="21" customHeight="1" x14ac:dyDescent="0.25">
      <c r="A3" s="866" t="s">
        <v>136</v>
      </c>
      <c r="B3" s="868" t="s">
        <v>646</v>
      </c>
      <c r="C3" s="868" t="s">
        <v>1225</v>
      </c>
      <c r="D3" s="868"/>
      <c r="E3" s="868"/>
      <c r="F3" s="868"/>
      <c r="G3" s="868" t="s">
        <v>542</v>
      </c>
      <c r="H3" s="869" t="s">
        <v>217</v>
      </c>
      <c r="I3" s="868" t="s">
        <v>543</v>
      </c>
      <c r="J3" s="871" t="s">
        <v>544</v>
      </c>
      <c r="K3" s="883" t="s">
        <v>607</v>
      </c>
      <c r="L3" s="881" t="s">
        <v>1014</v>
      </c>
      <c r="M3" s="854" t="s">
        <v>636</v>
      </c>
      <c r="N3" s="857" t="s">
        <v>647</v>
      </c>
      <c r="O3" s="860" t="s">
        <v>637</v>
      </c>
    </row>
    <row r="4" spans="1:15" ht="34.5" customHeight="1" x14ac:dyDescent="0.25">
      <c r="A4" s="867"/>
      <c r="B4" s="863"/>
      <c r="C4" s="863" t="s">
        <v>1015</v>
      </c>
      <c r="D4" s="448" t="s">
        <v>217</v>
      </c>
      <c r="E4" s="863" t="s">
        <v>1016</v>
      </c>
      <c r="F4" s="863" t="s">
        <v>1017</v>
      </c>
      <c r="G4" s="863"/>
      <c r="H4" s="870"/>
      <c r="I4" s="863"/>
      <c r="J4" s="872"/>
      <c r="K4" s="883"/>
      <c r="L4" s="881"/>
      <c r="M4" s="855"/>
      <c r="N4" s="858"/>
      <c r="O4" s="861"/>
    </row>
    <row r="5" spans="1:15" s="317" customFormat="1" ht="63" thickBot="1" x14ac:dyDescent="0.3">
      <c r="A5" s="867"/>
      <c r="B5" s="863"/>
      <c r="C5" s="863"/>
      <c r="D5" s="448" t="s">
        <v>985</v>
      </c>
      <c r="E5" s="863"/>
      <c r="F5" s="863"/>
      <c r="G5" s="863"/>
      <c r="H5" s="448" t="s">
        <v>984</v>
      </c>
      <c r="I5" s="863"/>
      <c r="J5" s="872"/>
      <c r="K5" s="884"/>
      <c r="L5" s="882"/>
      <c r="M5" s="856"/>
      <c r="N5" s="859"/>
      <c r="O5" s="862"/>
    </row>
    <row r="6" spans="1:15" s="317" customFormat="1" ht="18" customHeight="1" thickBot="1" x14ac:dyDescent="0.3">
      <c r="A6" s="482"/>
      <c r="B6" s="310"/>
      <c r="C6" s="448" t="s">
        <v>201</v>
      </c>
      <c r="D6" s="448" t="s">
        <v>202</v>
      </c>
      <c r="E6" s="448" t="s">
        <v>203</v>
      </c>
      <c r="F6" s="448" t="s">
        <v>120</v>
      </c>
      <c r="G6" s="448" t="s">
        <v>204</v>
      </c>
      <c r="H6" s="448" t="s">
        <v>205</v>
      </c>
      <c r="I6" s="448" t="s">
        <v>206</v>
      </c>
      <c r="J6" s="739" t="s">
        <v>121</v>
      </c>
      <c r="K6" s="737" t="s">
        <v>593</v>
      </c>
      <c r="L6" s="522" t="s">
        <v>517</v>
      </c>
      <c r="M6" s="316"/>
      <c r="N6" s="316"/>
      <c r="O6" s="316"/>
    </row>
    <row r="7" spans="1:15" x14ac:dyDescent="0.25">
      <c r="A7" s="446">
        <v>1</v>
      </c>
      <c r="B7" s="310" t="s">
        <v>1010</v>
      </c>
      <c r="C7" s="240">
        <f>SUM(C8:C12)</f>
        <v>137.54999999999998</v>
      </c>
      <c r="D7" s="240">
        <f>SUM(D8:D12)</f>
        <v>137.37</v>
      </c>
      <c r="E7" s="240">
        <f>SUM(E8:E12)</f>
        <v>0</v>
      </c>
      <c r="F7" s="240">
        <f t="shared" ref="F7:F13" si="0">C7+E7</f>
        <v>137.54999999999998</v>
      </c>
      <c r="G7" s="240">
        <f>SUM(G8:G12)</f>
        <v>3829218.43</v>
      </c>
      <c r="H7" s="240">
        <f>SUM(H8:H12)</f>
        <v>3815932.9299999997</v>
      </c>
      <c r="I7" s="240">
        <f>SUM(I8:I12)</f>
        <v>190945.25</v>
      </c>
      <c r="J7" s="511">
        <f t="shared" ref="J7:J13" si="1">G7+I7</f>
        <v>4020163.68</v>
      </c>
      <c r="K7" s="512">
        <f>IF(F7=0,0,J7/F7/12)</f>
        <v>2435.5771719374775</v>
      </c>
      <c r="L7" s="523">
        <f>IF('[2]T6-Zamestnanci_a_mzdy'!F7-'T6a-Zamestnanci_a_mzdy (žen '!F7=0,0,('[2]T6-Zamestnanci_a_mzdy'!J7-'T6a-Zamestnanci_a_mzdy (žen '!J7)/('[2]T6-Zamestnanci_a_mzdy'!F7-'T6a-Zamestnanci_a_mzdy (žen '!F7)/12)</f>
        <v>2389.0553712480241</v>
      </c>
      <c r="M7" s="229">
        <v>1814.7570000000001</v>
      </c>
      <c r="N7" s="230">
        <v>2207.5079999999998</v>
      </c>
      <c r="O7" s="231">
        <v>2523.81</v>
      </c>
    </row>
    <row r="8" spans="1:15" x14ac:dyDescent="0.25">
      <c r="A8" s="446">
        <v>2</v>
      </c>
      <c r="B8" s="309" t="s">
        <v>863</v>
      </c>
      <c r="C8" s="513">
        <v>25.01</v>
      </c>
      <c r="D8" s="513">
        <v>24.94</v>
      </c>
      <c r="E8" s="513"/>
      <c r="F8" s="240">
        <f t="shared" si="0"/>
        <v>25.01</v>
      </c>
      <c r="G8" s="513">
        <v>870266.42</v>
      </c>
      <c r="H8" s="513">
        <v>866404.84</v>
      </c>
      <c r="I8" s="513">
        <v>68543.12</v>
      </c>
      <c r="J8" s="511">
        <f t="shared" si="1"/>
        <v>938809.54</v>
      </c>
      <c r="K8" s="512">
        <f t="shared" ref="K8:K30" si="2">IF(F8=0,0,J8/F8/12)</f>
        <v>3128.1138877782219</v>
      </c>
      <c r="L8" s="523">
        <f>IF('[2]T6-Zamestnanci_a_mzdy'!F8-'T6a-Zamestnanci_a_mzdy (žen '!F8=0,0,('[2]T6-Zamestnanci_a_mzdy'!J8-'T6a-Zamestnanci_a_mzdy (žen '!J8)/('[2]T6-Zamestnanci_a_mzdy'!F8-'T6a-Zamestnanci_a_mzdy (žen '!F8)/12)</f>
        <v>2780.0595479082326</v>
      </c>
      <c r="M8" s="232">
        <v>2365.5140000000001</v>
      </c>
      <c r="N8" s="233">
        <v>2941.761</v>
      </c>
      <c r="O8" s="234">
        <v>3349.13</v>
      </c>
    </row>
    <row r="9" spans="1:15" x14ac:dyDescent="0.25">
      <c r="A9" s="446">
        <v>3</v>
      </c>
      <c r="B9" s="309" t="s">
        <v>165</v>
      </c>
      <c r="C9" s="513">
        <v>39.96</v>
      </c>
      <c r="D9" s="513">
        <v>39.85</v>
      </c>
      <c r="E9" s="513"/>
      <c r="F9" s="240">
        <f t="shared" si="0"/>
        <v>39.96</v>
      </c>
      <c r="G9" s="513">
        <v>1172501.8400000001</v>
      </c>
      <c r="H9" s="513">
        <v>1164192.92</v>
      </c>
      <c r="I9" s="513">
        <v>61689.62</v>
      </c>
      <c r="J9" s="511">
        <v>1234191.46</v>
      </c>
      <c r="K9" s="512">
        <f t="shared" si="2"/>
        <v>2573.806014347681</v>
      </c>
      <c r="L9" s="523">
        <f>IF('[2]T6-Zamestnanci_a_mzdy'!F9-'T6a-Zamestnanci_a_mzdy (žen '!F9=0,0,('[2]T6-Zamestnanci_a_mzdy'!J9-'T6a-Zamestnanci_a_mzdy (žen '!J9)/('[2]T6-Zamestnanci_a_mzdy'!F9-'T6a-Zamestnanci_a_mzdy (žen '!F9)/12)</f>
        <v>2467.2707599917171</v>
      </c>
      <c r="M9" s="232">
        <v>2183.1469999999999</v>
      </c>
      <c r="N9" s="233">
        <v>2431.79</v>
      </c>
      <c r="O9" s="234">
        <v>2695.64</v>
      </c>
    </row>
    <row r="10" spans="1:15" ht="31.2" x14ac:dyDescent="0.25">
      <c r="A10" s="446">
        <v>4</v>
      </c>
      <c r="B10" s="309" t="s">
        <v>166</v>
      </c>
      <c r="C10" s="513">
        <v>62.92</v>
      </c>
      <c r="D10" s="513">
        <v>62.92</v>
      </c>
      <c r="E10" s="513"/>
      <c r="F10" s="240">
        <f t="shared" si="0"/>
        <v>62.92</v>
      </c>
      <c r="G10" s="513">
        <v>1578116.04</v>
      </c>
      <c r="H10" s="513">
        <v>1577001.04</v>
      </c>
      <c r="I10" s="513">
        <v>57662.51</v>
      </c>
      <c r="J10" s="511">
        <f t="shared" si="1"/>
        <v>1635778.55</v>
      </c>
      <c r="K10" s="512">
        <f t="shared" si="2"/>
        <v>2166.4793255986438</v>
      </c>
      <c r="L10" s="523">
        <f>IF('[2]T6-Zamestnanci_a_mzdy'!F10-'T6a-Zamestnanci_a_mzdy (žen '!F10=0,0,('[2]T6-Zamestnanci_a_mzdy'!J10-'T6a-Zamestnanci_a_mzdy (žen '!J10)/('[2]T6-Zamestnanci_a_mzdy'!F10-'T6a-Zamestnanci_a_mzdy (žen '!F10)/12)</f>
        <v>2138.2098595247467</v>
      </c>
      <c r="M10" s="232">
        <v>1782.5630000000001</v>
      </c>
      <c r="N10" s="233">
        <v>1963.27</v>
      </c>
      <c r="O10" s="234">
        <v>2287.61</v>
      </c>
    </row>
    <row r="11" spans="1:15" x14ac:dyDescent="0.25">
      <c r="A11" s="446">
        <v>5</v>
      </c>
      <c r="B11" s="309" t="s">
        <v>167</v>
      </c>
      <c r="C11" s="513">
        <v>2.78</v>
      </c>
      <c r="D11" s="513">
        <v>2.78</v>
      </c>
      <c r="E11" s="513"/>
      <c r="F11" s="240">
        <f t="shared" si="0"/>
        <v>2.78</v>
      </c>
      <c r="G11" s="513">
        <v>53760.55</v>
      </c>
      <c r="H11" s="513">
        <v>53760.55</v>
      </c>
      <c r="I11" s="513">
        <v>600</v>
      </c>
      <c r="J11" s="511">
        <f t="shared" si="1"/>
        <v>54360.55</v>
      </c>
      <c r="K11" s="512">
        <f t="shared" si="2"/>
        <v>1629.5128896882497</v>
      </c>
      <c r="L11" s="523">
        <f>IF('[2]T6-Zamestnanci_a_mzdy'!F11-'T6a-Zamestnanci_a_mzdy (žen '!F11=0,0,('[2]T6-Zamestnanci_a_mzdy'!J11-'T6a-Zamestnanci_a_mzdy (žen '!J11)/('[2]T6-Zamestnanci_a_mzdy'!F11-'T6a-Zamestnanci_a_mzdy (žen '!F11)/12)</f>
        <v>1713.2474271012006</v>
      </c>
      <c r="M11" s="232">
        <v>1459.09</v>
      </c>
      <c r="N11" s="233">
        <v>1503.2049999999999</v>
      </c>
      <c r="O11" s="234">
        <v>1787.72</v>
      </c>
    </row>
    <row r="12" spans="1:15" x14ac:dyDescent="0.25">
      <c r="A12" s="446">
        <v>6</v>
      </c>
      <c r="B12" s="309" t="s">
        <v>168</v>
      </c>
      <c r="C12" s="513">
        <v>6.88</v>
      </c>
      <c r="D12" s="513">
        <v>6.88</v>
      </c>
      <c r="E12" s="513"/>
      <c r="F12" s="240">
        <f t="shared" si="0"/>
        <v>6.88</v>
      </c>
      <c r="G12" s="513">
        <v>154573.57999999999</v>
      </c>
      <c r="H12" s="513">
        <v>154573.57999999999</v>
      </c>
      <c r="I12" s="513">
        <v>2450</v>
      </c>
      <c r="J12" s="511">
        <f t="shared" si="1"/>
        <v>157023.57999999999</v>
      </c>
      <c r="K12" s="512">
        <f t="shared" si="2"/>
        <v>1901.9328972868216</v>
      </c>
      <c r="L12" s="523">
        <f>IF('[2]T6-Zamestnanci_a_mzdy'!F12-'T6a-Zamestnanci_a_mzdy (žen '!F12=0,0,('[2]T6-Zamestnanci_a_mzdy'!J12-'T6a-Zamestnanci_a_mzdy (žen '!J12)/('[2]T6-Zamestnanci_a_mzdy'!F12-'T6a-Zamestnanci_a_mzdy (žen '!F12)/12)</f>
        <v>1611.125254065041</v>
      </c>
      <c r="M12" s="232">
        <v>1391.32</v>
      </c>
      <c r="N12" s="233">
        <v>1548.81</v>
      </c>
      <c r="O12" s="234">
        <v>2006.01</v>
      </c>
    </row>
    <row r="13" spans="1:15" x14ac:dyDescent="0.25">
      <c r="A13" s="446">
        <v>7</v>
      </c>
      <c r="B13" s="310" t="s">
        <v>47</v>
      </c>
      <c r="C13" s="513">
        <v>12.85</v>
      </c>
      <c r="D13" s="513">
        <v>12.85</v>
      </c>
      <c r="E13" s="513">
        <v>2.56</v>
      </c>
      <c r="F13" s="240">
        <f t="shared" si="0"/>
        <v>15.41</v>
      </c>
      <c r="G13" s="513">
        <v>237591.24</v>
      </c>
      <c r="H13" s="513">
        <v>237591.24</v>
      </c>
      <c r="I13" s="513">
        <v>44988.21</v>
      </c>
      <c r="J13" s="511">
        <f t="shared" si="1"/>
        <v>282579.45</v>
      </c>
      <c r="K13" s="512">
        <f t="shared" si="2"/>
        <v>1528.1172939649578</v>
      </c>
      <c r="L13" s="523">
        <f>IF('[2]T6-Zamestnanci_a_mzdy'!F13-'T6a-Zamestnanci_a_mzdy (žen '!F13=0,0,('[2]T6-Zamestnanci_a_mzdy'!J13-'T6a-Zamestnanci_a_mzdy (žen '!J13)/('[2]T6-Zamestnanci_a_mzdy'!F13-'T6a-Zamestnanci_a_mzdy (žen '!F13)/12)</f>
        <v>1800.0664682539689</v>
      </c>
      <c r="M13" s="232">
        <v>1366.68</v>
      </c>
      <c r="N13" s="233">
        <v>1551.37</v>
      </c>
      <c r="O13" s="234">
        <v>1852.92</v>
      </c>
    </row>
    <row r="14" spans="1:15" x14ac:dyDescent="0.25">
      <c r="A14" s="446"/>
      <c r="B14" s="309" t="s">
        <v>217</v>
      </c>
      <c r="C14" s="514"/>
      <c r="D14" s="514"/>
      <c r="E14" s="514"/>
      <c r="F14" s="515"/>
      <c r="G14" s="514"/>
      <c r="H14" s="514"/>
      <c r="I14" s="514"/>
      <c r="J14" s="516"/>
      <c r="K14" s="516"/>
      <c r="L14" s="523"/>
      <c r="M14" s="232"/>
      <c r="N14" s="233"/>
      <c r="O14" s="234"/>
    </row>
    <row r="15" spans="1:15" x14ac:dyDescent="0.25">
      <c r="A15" s="446">
        <v>8</v>
      </c>
      <c r="B15" s="309" t="s">
        <v>51</v>
      </c>
      <c r="C15" s="513">
        <v>2</v>
      </c>
      <c r="D15" s="513">
        <v>2</v>
      </c>
      <c r="E15" s="513"/>
      <c r="F15" s="240">
        <f t="shared" ref="F15:F21" si="3">C15+E15</f>
        <v>2</v>
      </c>
      <c r="G15" s="513">
        <v>40434.5</v>
      </c>
      <c r="H15" s="513">
        <v>40434.5</v>
      </c>
      <c r="I15" s="513"/>
      <c r="J15" s="511">
        <f t="shared" ref="J15:J21" si="4">G15+I15</f>
        <v>40434.5</v>
      </c>
      <c r="K15" s="512">
        <f t="shared" si="2"/>
        <v>1684.7708333333333</v>
      </c>
      <c r="L15" s="523">
        <f>IF('[2]T6-Zamestnanci_a_mzdy'!F15-'T6a-Zamestnanci_a_mzdy (žen '!F15=0,0,('[2]T6-Zamestnanci_a_mzdy'!J15-'T6a-Zamestnanci_a_mzdy (žen '!J15)/('[2]T6-Zamestnanci_a_mzdy'!F15-'T6a-Zamestnanci_a_mzdy (žen '!F15)/12)</f>
        <v>1949.4588495575219</v>
      </c>
      <c r="M15" s="232">
        <v>1674.0219999999999</v>
      </c>
      <c r="N15" s="233">
        <v>1674.0219999999999</v>
      </c>
      <c r="O15" s="234">
        <v>1695.52</v>
      </c>
    </row>
    <row r="16" spans="1:15" x14ac:dyDescent="0.25">
      <c r="A16" s="446">
        <v>9</v>
      </c>
      <c r="B16" s="310" t="s">
        <v>1011</v>
      </c>
      <c r="C16" s="240">
        <f>SUM(C17:C19)</f>
        <v>96.048000000000002</v>
      </c>
      <c r="D16" s="240">
        <f>SUM(D17:D19)</f>
        <v>95.998999999999995</v>
      </c>
      <c r="E16" s="240">
        <f>SUM(E17:E19)</f>
        <v>1.62</v>
      </c>
      <c r="F16" s="240">
        <f t="shared" si="3"/>
        <v>97.668000000000006</v>
      </c>
      <c r="G16" s="240">
        <v>2161129.35</v>
      </c>
      <c r="H16" s="240">
        <f>SUM(H17:H19)</f>
        <v>2156923.4299999997</v>
      </c>
      <c r="I16" s="240">
        <f>SUM(I17:I19)</f>
        <v>172293.31</v>
      </c>
      <c r="J16" s="511">
        <f t="shared" si="4"/>
        <v>2333422.66</v>
      </c>
      <c r="K16" s="512">
        <f t="shared" si="2"/>
        <v>1990.9477856957583</v>
      </c>
      <c r="L16" s="523">
        <f>IF('[2]T6-Zamestnanci_a_mzdy'!F16-'T6a-Zamestnanci_a_mzdy (žen '!F16=0,0,('[2]T6-Zamestnanci_a_mzdy'!J16-'T6a-Zamestnanci_a_mzdy (žen '!J16)/('[2]T6-Zamestnanci_a_mzdy'!F16-'T6a-Zamestnanci_a_mzdy (žen '!F16)/12)</f>
        <v>2619.2598019736411</v>
      </c>
      <c r="M16" s="232">
        <v>1379.7280000000001</v>
      </c>
      <c r="N16" s="233">
        <v>1696.17</v>
      </c>
      <c r="O16" s="234">
        <v>2202.67</v>
      </c>
    </row>
    <row r="17" spans="1:15" x14ac:dyDescent="0.25">
      <c r="A17" s="446">
        <v>10</v>
      </c>
      <c r="B17" s="309" t="s">
        <v>169</v>
      </c>
      <c r="C17" s="517">
        <v>64.472999999999999</v>
      </c>
      <c r="D17" s="517">
        <v>64.472999999999999</v>
      </c>
      <c r="E17" s="517">
        <v>0.91</v>
      </c>
      <c r="F17" s="240">
        <f t="shared" si="3"/>
        <v>65.382999999999996</v>
      </c>
      <c r="G17" s="517">
        <v>1488571.42</v>
      </c>
      <c r="H17" s="517">
        <v>1485313.42</v>
      </c>
      <c r="I17" s="517">
        <v>117202.07</v>
      </c>
      <c r="J17" s="511">
        <f t="shared" si="4"/>
        <v>1605773.49</v>
      </c>
      <c r="K17" s="512">
        <f t="shared" si="2"/>
        <v>2046.6246195494243</v>
      </c>
      <c r="L17" s="523">
        <f>IF('[2]T6-Zamestnanci_a_mzdy'!F17-'T6a-Zamestnanci_a_mzdy (žen '!F17=0,0,('[2]T6-Zamestnanci_a_mzdy'!J17-'T6a-Zamestnanci_a_mzdy (žen '!J17)/('[2]T6-Zamestnanci_a_mzdy'!F17-'T6a-Zamestnanci_a_mzdy (žen '!F17)/12)</f>
        <v>2552.8823178016737</v>
      </c>
      <c r="M17" s="232">
        <v>1404.0309999999999</v>
      </c>
      <c r="N17" s="233">
        <v>1733.34</v>
      </c>
      <c r="O17" s="234">
        <v>2246.73</v>
      </c>
    </row>
    <row r="18" spans="1:15" x14ac:dyDescent="0.25">
      <c r="A18" s="446">
        <v>11</v>
      </c>
      <c r="B18" s="309" t="s">
        <v>122</v>
      </c>
      <c r="C18" s="517">
        <v>25.074999999999999</v>
      </c>
      <c r="D18" s="517">
        <v>25.026</v>
      </c>
      <c r="E18" s="517">
        <v>0.71</v>
      </c>
      <c r="F18" s="240">
        <f t="shared" si="3"/>
        <v>25.785</v>
      </c>
      <c r="G18" s="517">
        <v>560739.42000000004</v>
      </c>
      <c r="H18" s="517">
        <v>559920.5</v>
      </c>
      <c r="I18" s="517">
        <v>51191.24</v>
      </c>
      <c r="J18" s="511">
        <f t="shared" si="4"/>
        <v>611930.66</v>
      </c>
      <c r="K18" s="512">
        <f t="shared" si="2"/>
        <v>1977.6700277939372</v>
      </c>
      <c r="L18" s="523">
        <f>IF('[2]T6-Zamestnanci_a_mzdy'!F18-'T6a-Zamestnanci_a_mzdy (žen '!F18=0,0,('[2]T6-Zamestnanci_a_mzdy'!J18-'T6a-Zamestnanci_a_mzdy (žen '!J18)/('[2]T6-Zamestnanci_a_mzdy'!F18-'T6a-Zamestnanci_a_mzdy (žen '!F18)/12)</f>
        <v>3452.9463500439761</v>
      </c>
      <c r="M18" s="232">
        <v>1379.7280000000001</v>
      </c>
      <c r="N18" s="233">
        <v>1681.29</v>
      </c>
      <c r="O18" s="234">
        <v>2054.36</v>
      </c>
    </row>
    <row r="19" spans="1:15" x14ac:dyDescent="0.25">
      <c r="A19" s="446">
        <v>12</v>
      </c>
      <c r="B19" s="309" t="s">
        <v>110</v>
      </c>
      <c r="C19" s="517">
        <v>6.5</v>
      </c>
      <c r="D19" s="517">
        <v>6.5</v>
      </c>
      <c r="E19" s="517"/>
      <c r="F19" s="240">
        <f t="shared" si="3"/>
        <v>6.5</v>
      </c>
      <c r="G19" s="517">
        <v>111818.51</v>
      </c>
      <c r="H19" s="517">
        <v>111689.51</v>
      </c>
      <c r="I19" s="517">
        <v>3900</v>
      </c>
      <c r="J19" s="511">
        <f t="shared" si="4"/>
        <v>115718.51</v>
      </c>
      <c r="K19" s="512">
        <f t="shared" si="2"/>
        <v>1483.570641025641</v>
      </c>
      <c r="L19" s="523">
        <f>IF('[2]T6-Zamestnanci_a_mzdy'!F19-'T6a-Zamestnanci_a_mzdy (žen '!F19=0,0,('[2]T6-Zamestnanci_a_mzdy'!J19-'T6a-Zamestnanci_a_mzdy (žen '!J19)/('[2]T6-Zamestnanci_a_mzdy'!F19-'T6a-Zamestnanci_a_mzdy (žen '!F19)/12)</f>
        <v>1993.3219696969693</v>
      </c>
      <c r="M19" s="232">
        <v>1352.7719999999999</v>
      </c>
      <c r="N19" s="233">
        <v>1436.18</v>
      </c>
      <c r="O19" s="234">
        <v>1447.68</v>
      </c>
    </row>
    <row r="20" spans="1:15" x14ac:dyDescent="0.25">
      <c r="A20" s="446">
        <v>13</v>
      </c>
      <c r="B20" s="310" t="s">
        <v>197</v>
      </c>
      <c r="C20" s="517">
        <v>6.81</v>
      </c>
      <c r="D20" s="517">
        <v>6.81</v>
      </c>
      <c r="E20" s="517"/>
      <c r="F20" s="240">
        <f t="shared" si="3"/>
        <v>6.81</v>
      </c>
      <c r="G20" s="517">
        <v>192809.28</v>
      </c>
      <c r="H20" s="517">
        <v>192680.28</v>
      </c>
      <c r="I20" s="517">
        <v>2915</v>
      </c>
      <c r="J20" s="511">
        <f t="shared" si="4"/>
        <v>195724.28</v>
      </c>
      <c r="K20" s="512">
        <f t="shared" si="2"/>
        <v>2395.059716103769</v>
      </c>
      <c r="L20" s="523">
        <f>IF('[2]T6-Zamestnanci_a_mzdy'!F20-'T6a-Zamestnanci_a_mzdy (žen '!F20=0,0,('[2]T6-Zamestnanci_a_mzdy'!J20-'T6a-Zamestnanci_a_mzdy (žen '!J20)/('[2]T6-Zamestnanci_a_mzdy'!F20-'T6a-Zamestnanci_a_mzdy (žen '!F20)/12)</f>
        <v>2672.0962448481141</v>
      </c>
      <c r="M20" s="232">
        <v>2057.61</v>
      </c>
      <c r="N20" s="233">
        <v>2584.67</v>
      </c>
      <c r="O20" s="234">
        <v>2834.7</v>
      </c>
    </row>
    <row r="21" spans="1:15" ht="31.2" x14ac:dyDescent="0.25">
      <c r="A21" s="446">
        <v>14</v>
      </c>
      <c r="B21" s="310" t="s">
        <v>48</v>
      </c>
      <c r="C21" s="517">
        <v>39.43</v>
      </c>
      <c r="D21" s="517">
        <v>39.43</v>
      </c>
      <c r="E21" s="517"/>
      <c r="F21" s="240">
        <f t="shared" si="3"/>
        <v>39.43</v>
      </c>
      <c r="G21" s="517">
        <v>460339.38</v>
      </c>
      <c r="H21" s="517">
        <v>460339.38</v>
      </c>
      <c r="I21" s="517"/>
      <c r="J21" s="511">
        <f t="shared" si="4"/>
        <v>460339.38</v>
      </c>
      <c r="K21" s="512">
        <f t="shared" si="2"/>
        <v>972.90426071519153</v>
      </c>
      <c r="L21" s="523">
        <f>IF('[2]T6-Zamestnanci_a_mzdy'!F21-'T6a-Zamestnanci_a_mzdy (žen '!F21=0,0,('[2]T6-Zamestnanci_a_mzdy'!J21-'T6a-Zamestnanci_a_mzdy (žen '!J21)/('[2]T6-Zamestnanci_a_mzdy'!F21-'T6a-Zamestnanci_a_mzdy (žen '!F21)/12)</f>
        <v>1347.9519076305221</v>
      </c>
      <c r="M21" s="232">
        <v>903.80499999999995</v>
      </c>
      <c r="N21" s="233">
        <v>957.31</v>
      </c>
      <c r="O21" s="234">
        <v>1110.46</v>
      </c>
    </row>
    <row r="22" spans="1:15" ht="46.8" x14ac:dyDescent="0.25">
      <c r="A22" s="446">
        <v>15</v>
      </c>
      <c r="B22" s="310" t="s">
        <v>1012</v>
      </c>
      <c r="C22" s="240">
        <f>SUM(C23:C26)</f>
        <v>0</v>
      </c>
      <c r="D22" s="240">
        <f>SUM(D23:D26)</f>
        <v>0</v>
      </c>
      <c r="E22" s="240">
        <f>SUM(E23:E26)</f>
        <v>0</v>
      </c>
      <c r="F22" s="240">
        <f>SUM(F27:F27)</f>
        <v>0</v>
      </c>
      <c r="G22" s="240">
        <f>SUM(G23:G26)</f>
        <v>0</v>
      </c>
      <c r="H22" s="240">
        <f>SUM(H23:H26)</f>
        <v>0</v>
      </c>
      <c r="I22" s="240">
        <f>SUM(I23:I26)</f>
        <v>0</v>
      </c>
      <c r="J22" s="511">
        <f>SUM(J23:J26)</f>
        <v>0</v>
      </c>
      <c r="K22" s="512">
        <f t="shared" si="2"/>
        <v>0</v>
      </c>
      <c r="L22" s="523">
        <f>IF('[2]T6-Zamestnanci_a_mzdy'!F22-'T6a-Zamestnanci_a_mzdy (žen '!F22=0,0,('[2]T6-Zamestnanci_a_mzdy'!J22-'T6a-Zamestnanci_a_mzdy (žen '!J22)/('[2]T6-Zamestnanci_a_mzdy'!F22-'T6a-Zamestnanci_a_mzdy (žen '!F22)/12)</f>
        <v>0</v>
      </c>
      <c r="M22" s="254" t="s">
        <v>228</v>
      </c>
      <c r="N22" s="738" t="s">
        <v>228</v>
      </c>
      <c r="O22" s="257" t="s">
        <v>228</v>
      </c>
    </row>
    <row r="23" spans="1:15" x14ac:dyDescent="0.25">
      <c r="A23" s="446" t="s">
        <v>198</v>
      </c>
      <c r="B23" s="309"/>
      <c r="C23" s="513"/>
      <c r="D23" s="513"/>
      <c r="E23" s="513"/>
      <c r="F23" s="240">
        <f t="shared" ref="F23:F29" si="5">C23+E23</f>
        <v>0</v>
      </c>
      <c r="G23" s="513"/>
      <c r="H23" s="513"/>
      <c r="I23" s="513"/>
      <c r="J23" s="511">
        <f>G23+I23</f>
        <v>0</v>
      </c>
      <c r="K23" s="512">
        <f t="shared" si="2"/>
        <v>0</v>
      </c>
      <c r="L23" s="523">
        <f>IF('[2]T6-Zamestnanci_a_mzdy'!F23-'T6a-Zamestnanci_a_mzdy (žen '!F23=0,0,('[2]T6-Zamestnanci_a_mzdy'!J23-'T6a-Zamestnanci_a_mzdy (žen '!J23)/('[2]T6-Zamestnanci_a_mzdy'!F23-'T6a-Zamestnanci_a_mzdy (žen '!F23)/12)</f>
        <v>0</v>
      </c>
      <c r="M23" s="254" t="s">
        <v>228</v>
      </c>
      <c r="N23" s="738" t="s">
        <v>228</v>
      </c>
      <c r="O23" s="257" t="s">
        <v>228</v>
      </c>
    </row>
    <row r="24" spans="1:15" x14ac:dyDescent="0.25">
      <c r="A24" s="446" t="s">
        <v>281</v>
      </c>
      <c r="B24" s="309"/>
      <c r="C24" s="513"/>
      <c r="D24" s="513"/>
      <c r="E24" s="513"/>
      <c r="F24" s="240">
        <f t="shared" si="5"/>
        <v>0</v>
      </c>
      <c r="G24" s="513"/>
      <c r="H24" s="513"/>
      <c r="I24" s="513"/>
      <c r="J24" s="511">
        <f>G24+I24</f>
        <v>0</v>
      </c>
      <c r="K24" s="512">
        <f t="shared" si="2"/>
        <v>0</v>
      </c>
      <c r="L24" s="523">
        <f>IF('[2]T6-Zamestnanci_a_mzdy'!F24-'T6a-Zamestnanci_a_mzdy (žen '!F24=0,0,('[2]T6-Zamestnanci_a_mzdy'!J24-'T6a-Zamestnanci_a_mzdy (žen '!J24)/('[2]T6-Zamestnanci_a_mzdy'!F24-'T6a-Zamestnanci_a_mzdy (žen '!F24)/12)</f>
        <v>0</v>
      </c>
      <c r="M24" s="254" t="s">
        <v>228</v>
      </c>
      <c r="N24" s="738" t="s">
        <v>228</v>
      </c>
      <c r="O24" s="257" t="s">
        <v>228</v>
      </c>
    </row>
    <row r="25" spans="1:15" x14ac:dyDescent="0.25">
      <c r="A25" s="446" t="s">
        <v>282</v>
      </c>
      <c r="B25" s="309"/>
      <c r="C25" s="513"/>
      <c r="D25" s="513"/>
      <c r="E25" s="513"/>
      <c r="F25" s="240">
        <f t="shared" si="5"/>
        <v>0</v>
      </c>
      <c r="G25" s="513"/>
      <c r="H25" s="513"/>
      <c r="I25" s="513"/>
      <c r="J25" s="511">
        <f>G25+I25</f>
        <v>0</v>
      </c>
      <c r="K25" s="512">
        <f t="shared" si="2"/>
        <v>0</v>
      </c>
      <c r="L25" s="523">
        <f>IF('[2]T6-Zamestnanci_a_mzdy'!F25-'T6a-Zamestnanci_a_mzdy (žen '!F25=0,0,('[2]T6-Zamestnanci_a_mzdy'!J25-'T6a-Zamestnanci_a_mzdy (žen '!J25)/('[2]T6-Zamestnanci_a_mzdy'!F25-'T6a-Zamestnanci_a_mzdy (žen '!F25)/12)</f>
        <v>0</v>
      </c>
      <c r="M25" s="254" t="s">
        <v>228</v>
      </c>
      <c r="N25" s="738" t="s">
        <v>228</v>
      </c>
      <c r="O25" s="257" t="s">
        <v>228</v>
      </c>
    </row>
    <row r="26" spans="1:15" ht="16.5" customHeight="1" x14ac:dyDescent="0.25">
      <c r="A26" s="446" t="s">
        <v>283</v>
      </c>
      <c r="B26" s="309"/>
      <c r="C26" s="513"/>
      <c r="D26" s="513"/>
      <c r="E26" s="513"/>
      <c r="F26" s="240">
        <f t="shared" si="5"/>
        <v>0</v>
      </c>
      <c r="G26" s="513"/>
      <c r="H26" s="513"/>
      <c r="I26" s="513"/>
      <c r="J26" s="511">
        <f>G26+I26</f>
        <v>0</v>
      </c>
      <c r="K26" s="512">
        <f t="shared" si="2"/>
        <v>0</v>
      </c>
      <c r="L26" s="523">
        <f>IF('[2]T6-Zamestnanci_a_mzdy'!F26-'T6a-Zamestnanci_a_mzdy (žen '!F26=0,0,('[2]T6-Zamestnanci_a_mzdy'!J26-'T6a-Zamestnanci_a_mzdy (žen '!J26)/('[2]T6-Zamestnanci_a_mzdy'!F26-'T6a-Zamestnanci_a_mzdy (žen '!F26)/12)</f>
        <v>0</v>
      </c>
      <c r="M26" s="254" t="s">
        <v>228</v>
      </c>
      <c r="N26" s="738" t="s">
        <v>228</v>
      </c>
      <c r="O26" s="257" t="s">
        <v>228</v>
      </c>
    </row>
    <row r="27" spans="1:15" x14ac:dyDescent="0.25">
      <c r="A27" s="446"/>
      <c r="B27" s="309"/>
      <c r="C27" s="514"/>
      <c r="D27" s="514"/>
      <c r="E27" s="514"/>
      <c r="F27" s="515">
        <f t="shared" si="5"/>
        <v>0</v>
      </c>
      <c r="G27" s="514"/>
      <c r="H27" s="514"/>
      <c r="I27" s="514"/>
      <c r="J27" s="516"/>
      <c r="K27" s="516"/>
      <c r="L27" s="523"/>
      <c r="M27" s="255"/>
      <c r="N27" s="233"/>
      <c r="O27" s="256"/>
    </row>
    <row r="28" spans="1:15" x14ac:dyDescent="0.25">
      <c r="A28" s="446">
        <v>16</v>
      </c>
      <c r="B28" s="310" t="s">
        <v>49</v>
      </c>
      <c r="C28" s="513">
        <v>2.5</v>
      </c>
      <c r="D28" s="513">
        <v>2.5</v>
      </c>
      <c r="E28" s="513"/>
      <c r="F28" s="240">
        <f t="shared" si="5"/>
        <v>2.5</v>
      </c>
      <c r="G28" s="513">
        <v>44302.04</v>
      </c>
      <c r="H28" s="513">
        <v>44302.04</v>
      </c>
      <c r="I28" s="513">
        <v>500</v>
      </c>
      <c r="J28" s="511">
        <f>G28+I28</f>
        <v>44802.04</v>
      </c>
      <c r="K28" s="512">
        <f t="shared" si="2"/>
        <v>1493.4013333333332</v>
      </c>
      <c r="L28" s="523">
        <f>IF('[2]T6-Zamestnanci_a_mzdy'!F28-'T6a-Zamestnanci_a_mzdy (žen '!F28=0,0,('[2]T6-Zamestnanci_a_mzdy'!J28-'T6a-Zamestnanci_a_mzdy (žen '!J28)/('[2]T6-Zamestnanci_a_mzdy'!F28-'T6a-Zamestnanci_a_mzdy (žen '!F28)/12)</f>
        <v>0</v>
      </c>
      <c r="M28" s="232">
        <v>1055.7560000000001</v>
      </c>
      <c r="N28" s="233">
        <v>1123.53</v>
      </c>
      <c r="O28" s="234">
        <v>1167.68</v>
      </c>
    </row>
    <row r="29" spans="1:15" x14ac:dyDescent="0.25">
      <c r="A29" s="446">
        <v>17</v>
      </c>
      <c r="B29" s="310" t="s">
        <v>50</v>
      </c>
      <c r="C29" s="513"/>
      <c r="D29" s="513"/>
      <c r="E29" s="513"/>
      <c r="F29" s="240">
        <f t="shared" si="5"/>
        <v>0</v>
      </c>
      <c r="G29" s="513"/>
      <c r="H29" s="513"/>
      <c r="I29" s="513"/>
      <c r="J29" s="511">
        <f>G29+I29</f>
        <v>0</v>
      </c>
      <c r="K29" s="512">
        <f t="shared" si="2"/>
        <v>0</v>
      </c>
      <c r="L29" s="523">
        <f>IF('[2]T6-Zamestnanci_a_mzdy'!F29-'T6a-Zamestnanci_a_mzdy (žen '!F29=0,0,('[2]T6-Zamestnanci_a_mzdy'!J29-'T6a-Zamestnanci_a_mzdy (žen '!J29)/('[2]T6-Zamestnanci_a_mzdy'!F29-'T6a-Zamestnanci_a_mzdy (žen '!F29)/12)</f>
        <v>0</v>
      </c>
      <c r="M29" s="232"/>
      <c r="N29" s="233"/>
      <c r="O29" s="234"/>
    </row>
    <row r="30" spans="1:15" ht="16.2" thickBot="1" x14ac:dyDescent="0.3">
      <c r="A30" s="447">
        <v>18</v>
      </c>
      <c r="B30" s="487" t="s">
        <v>1013</v>
      </c>
      <c r="C30" s="518">
        <f t="shared" ref="C30:J30" si="6">C7+C13+C16+C20+C21+C28+C29</f>
        <v>295.18799999999999</v>
      </c>
      <c r="D30" s="518">
        <f t="shared" si="6"/>
        <v>294.959</v>
      </c>
      <c r="E30" s="518">
        <f t="shared" si="6"/>
        <v>4.18</v>
      </c>
      <c r="F30" s="518">
        <f t="shared" si="6"/>
        <v>299.36799999999999</v>
      </c>
      <c r="G30" s="518">
        <f t="shared" si="6"/>
        <v>6925389.7199999997</v>
      </c>
      <c r="H30" s="518">
        <f t="shared" si="6"/>
        <v>6907769.2999999998</v>
      </c>
      <c r="I30" s="518">
        <f t="shared" si="6"/>
        <v>411641.77</v>
      </c>
      <c r="J30" s="519">
        <f t="shared" si="6"/>
        <v>7337031.4900000002</v>
      </c>
      <c r="K30" s="520">
        <f t="shared" si="2"/>
        <v>2042.3668890239885</v>
      </c>
      <c r="L30" s="524">
        <f>IF('[2]T6-Zamestnanci_a_mzdy'!F30-'T6a-Zamestnanci_a_mzdy (žen '!F30=0,0,('[2]T6-Zamestnanci_a_mzdy'!J30-'T6a-Zamestnanci_a_mzdy (žen '!J30)/('[2]T6-Zamestnanci_a_mzdy'!F30-'T6a-Zamestnanci_a_mzdy (žen '!F30)/12)</f>
        <v>2305.8443912272928</v>
      </c>
      <c r="M30" s="235"/>
      <c r="N30" s="236"/>
      <c r="O30" s="237"/>
    </row>
    <row r="31" spans="1:15" x14ac:dyDescent="0.25">
      <c r="A31" s="10"/>
      <c r="B31" s="10"/>
      <c r="C31" s="13"/>
      <c r="D31" s="10"/>
      <c r="E31" s="10"/>
      <c r="F31" s="13"/>
      <c r="G31" s="13"/>
      <c r="H31" s="13"/>
      <c r="I31" s="13"/>
      <c r="J31" s="13"/>
      <c r="L31" s="238"/>
      <c r="M31" s="238"/>
      <c r="N31" s="238"/>
      <c r="O31" s="238"/>
    </row>
    <row r="32" spans="1:15" x14ac:dyDescent="0.3">
      <c r="A32" s="875" t="s">
        <v>10</v>
      </c>
      <c r="B32" s="876"/>
      <c r="C32" s="876"/>
      <c r="D32" s="876"/>
      <c r="E32" s="876"/>
      <c r="F32" s="876"/>
      <c r="G32" s="876"/>
      <c r="H32" s="876"/>
      <c r="I32" s="876"/>
      <c r="J32" s="877"/>
      <c r="L32" s="238"/>
      <c r="M32" s="238"/>
      <c r="N32" s="238"/>
      <c r="O32" s="238"/>
    </row>
    <row r="33" spans="1:15" x14ac:dyDescent="0.3">
      <c r="A33" s="878" t="s">
        <v>594</v>
      </c>
      <c r="B33" s="879"/>
      <c r="C33" s="879"/>
      <c r="D33" s="879"/>
      <c r="E33" s="879"/>
      <c r="F33" s="879"/>
      <c r="G33" s="879"/>
      <c r="H33" s="879"/>
      <c r="I33" s="879"/>
      <c r="J33" s="880"/>
      <c r="L33" s="238"/>
      <c r="M33" s="239" t="s">
        <v>638</v>
      </c>
      <c r="N33" s="238"/>
      <c r="O33" s="238"/>
    </row>
    <row r="34" spans="1:15" ht="50.25" customHeight="1" x14ac:dyDescent="0.25">
      <c r="B34" s="853" t="s">
        <v>890</v>
      </c>
      <c r="C34" s="853"/>
      <c r="D34" s="853"/>
      <c r="E34" s="853"/>
      <c r="F34" s="853"/>
      <c r="G34" s="853"/>
      <c r="H34" s="853"/>
      <c r="I34" s="853"/>
      <c r="J34" s="853"/>
      <c r="M34" s="238"/>
      <c r="N34" s="238"/>
      <c r="O34" s="238"/>
    </row>
    <row r="35" spans="1:15" x14ac:dyDescent="0.25">
      <c r="B35" s="258" t="s">
        <v>525</v>
      </c>
      <c r="C35" s="259"/>
      <c r="D35" s="259"/>
      <c r="E35" s="259"/>
      <c r="F35" s="259"/>
      <c r="G35" s="259"/>
      <c r="H35" s="259"/>
      <c r="I35" s="259"/>
      <c r="J35" s="259"/>
      <c r="L35" s="238"/>
      <c r="M35" s="238"/>
      <c r="N35" s="238"/>
      <c r="O35" s="238"/>
    </row>
    <row r="36" spans="1:15" x14ac:dyDescent="0.25">
      <c r="B36" s="258" t="s">
        <v>526</v>
      </c>
      <c r="C36" s="259"/>
      <c r="D36" s="259"/>
      <c r="E36" s="259"/>
      <c r="F36" s="259"/>
      <c r="G36" s="259"/>
      <c r="H36" s="259"/>
      <c r="I36" s="259"/>
      <c r="J36" s="259"/>
    </row>
    <row r="37" spans="1:15" x14ac:dyDescent="0.25">
      <c r="B37" s="258" t="s">
        <v>527</v>
      </c>
      <c r="C37" s="259"/>
      <c r="D37" s="259"/>
      <c r="E37" s="259"/>
      <c r="F37" s="259"/>
      <c r="G37" s="259"/>
      <c r="H37" s="259"/>
      <c r="I37" s="259"/>
      <c r="J37" s="259"/>
    </row>
  </sheetData>
  <mergeCells count="20">
    <mergeCell ref="A1:K1"/>
    <mergeCell ref="A2:K2"/>
    <mergeCell ref="A3:A5"/>
    <mergeCell ref="B3:B5"/>
    <mergeCell ref="C3:F3"/>
    <mergeCell ref="G3:G5"/>
    <mergeCell ref="H3:H4"/>
    <mergeCell ref="I3:I5"/>
    <mergeCell ref="J3:J5"/>
    <mergeCell ref="K3:K5"/>
    <mergeCell ref="N3:N5"/>
    <mergeCell ref="O3:O5"/>
    <mergeCell ref="C4:C5"/>
    <mergeCell ref="E4:E5"/>
    <mergeCell ref="F4:F5"/>
    <mergeCell ref="A32:J32"/>
    <mergeCell ref="A33:J33"/>
    <mergeCell ref="B34:J34"/>
    <mergeCell ref="L3:L5"/>
    <mergeCell ref="M3:M5"/>
  </mergeCells>
  <printOptions gridLines="1"/>
  <pageMargins left="0.2" right="0.19" top="0.8" bottom="0.39370078740157483" header="0.51181102362204722" footer="0.27559055118110237"/>
  <pageSetup paperSize="9" scale="5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E17"/>
  <sheetViews>
    <sheetView zoomScaleNormal="100" workbookViewId="0">
      <pane xSplit="2" ySplit="4" topLeftCell="C5" activePane="bottomRight" state="frozen"/>
      <selection pane="topRight" activeCell="C1" sqref="C1"/>
      <selection pane="bottomLeft" activeCell="A7" sqref="A7"/>
      <selection pane="bottomRight" activeCell="E17" sqref="E17"/>
    </sheetView>
  </sheetViews>
  <sheetFormatPr defaultColWidth="9.109375" defaultRowHeight="15.6" x14ac:dyDescent="0.3"/>
  <cols>
    <col min="1" max="1" width="9.109375" style="86"/>
    <col min="2" max="2" width="69.5546875" style="86" customWidth="1"/>
    <col min="3" max="3" width="18" style="86" bestFit="1" customWidth="1"/>
    <col min="4" max="4" width="20.44140625" style="86" bestFit="1" customWidth="1"/>
    <col min="5" max="5" width="27.33203125" style="86" customWidth="1"/>
    <col min="6" max="16384" width="9.109375" style="86"/>
  </cols>
  <sheetData>
    <row r="1" spans="1:5" ht="39.75" customHeight="1" thickBot="1" x14ac:dyDescent="0.35">
      <c r="A1" s="885" t="s">
        <v>1183</v>
      </c>
      <c r="B1" s="886"/>
      <c r="C1" s="886"/>
      <c r="D1" s="886"/>
      <c r="E1" s="887"/>
    </row>
    <row r="2" spans="1:5" ht="44.25" customHeight="1" thickBot="1" x14ac:dyDescent="0.35">
      <c r="A2" s="888" t="s">
        <v>1414</v>
      </c>
      <c r="B2" s="889"/>
      <c r="C2" s="889"/>
      <c r="D2" s="889"/>
      <c r="E2" s="890"/>
    </row>
    <row r="3" spans="1:5" ht="65.25" customHeight="1" x14ac:dyDescent="0.3">
      <c r="A3" s="321" t="s">
        <v>136</v>
      </c>
      <c r="B3" s="322" t="s">
        <v>239</v>
      </c>
      <c r="C3" s="323" t="s">
        <v>630</v>
      </c>
      <c r="D3" s="323" t="s">
        <v>645</v>
      </c>
      <c r="E3" s="324" t="s">
        <v>571</v>
      </c>
    </row>
    <row r="4" spans="1:5" ht="26.25" customHeight="1" x14ac:dyDescent="0.3">
      <c r="A4" s="325"/>
      <c r="B4" s="326"/>
      <c r="C4" s="327" t="s">
        <v>201</v>
      </c>
      <c r="D4" s="327" t="s">
        <v>202</v>
      </c>
      <c r="E4" s="328" t="s">
        <v>629</v>
      </c>
    </row>
    <row r="5" spans="1:5" ht="35.25" customHeight="1" thickBot="1" x14ac:dyDescent="0.35">
      <c r="A5" s="217">
        <v>1</v>
      </c>
      <c r="B5" s="329" t="s">
        <v>702</v>
      </c>
      <c r="C5" s="218">
        <v>1138924</v>
      </c>
      <c r="D5" s="218">
        <v>11996</v>
      </c>
      <c r="E5" s="219">
        <f>C5+D5</f>
        <v>1150920</v>
      </c>
    </row>
    <row r="6" spans="1:5" ht="30.75" customHeight="1" thickTop="1" x14ac:dyDescent="0.3">
      <c r="A6" s="216">
        <v>2</v>
      </c>
      <c r="B6" s="330" t="s">
        <v>1184</v>
      </c>
      <c r="C6" s="221">
        <v>1008</v>
      </c>
      <c r="D6" s="221">
        <v>10</v>
      </c>
      <c r="E6" s="222">
        <f>C6+D6</f>
        <v>1018</v>
      </c>
    </row>
    <row r="7" spans="1:5" ht="31.5" customHeight="1" thickBot="1" x14ac:dyDescent="0.35">
      <c r="A7" s="146">
        <v>3</v>
      </c>
      <c r="B7" s="331" t="s">
        <v>287</v>
      </c>
      <c r="C7" s="220">
        <f>IF(C6=0,0,+C5/C6)</f>
        <v>1129.8849206349207</v>
      </c>
      <c r="D7" s="220">
        <f>IF(D6=0,0,+D5/D6)</f>
        <v>1199.5999999999999</v>
      </c>
      <c r="E7" s="223">
        <f>IF(E6=0,0,+E5/E6)</f>
        <v>1130.5697445972496</v>
      </c>
    </row>
    <row r="9" spans="1:5" ht="31.5" customHeight="1" x14ac:dyDescent="0.3">
      <c r="A9" s="891" t="s">
        <v>864</v>
      </c>
      <c r="B9" s="892"/>
      <c r="C9" s="892"/>
      <c r="D9" s="892"/>
      <c r="E9" s="893"/>
    </row>
    <row r="10" spans="1:5" x14ac:dyDescent="0.3">
      <c r="A10" s="332"/>
    </row>
    <row r="11" spans="1:5" x14ac:dyDescent="0.3">
      <c r="B11" s="86" t="s">
        <v>1398</v>
      </c>
      <c r="C11" s="725"/>
    </row>
    <row r="12" spans="1:5" x14ac:dyDescent="0.3">
      <c r="C12" s="725"/>
    </row>
    <row r="13" spans="1:5" x14ac:dyDescent="0.3">
      <c r="A13" s="86" t="s">
        <v>1399</v>
      </c>
      <c r="B13" s="86" t="s">
        <v>1400</v>
      </c>
      <c r="C13" s="725"/>
    </row>
    <row r="14" spans="1:5" x14ac:dyDescent="0.3">
      <c r="C14" s="725"/>
    </row>
    <row r="15" spans="1:5" x14ac:dyDescent="0.3">
      <c r="C15" s="725"/>
    </row>
    <row r="16" spans="1:5" x14ac:dyDescent="0.3">
      <c r="C16" s="725"/>
    </row>
    <row r="17" spans="5:5" x14ac:dyDescent="0.3">
      <c r="E17" s="11"/>
    </row>
  </sheetData>
  <mergeCells count="3">
    <mergeCell ref="A1:E1"/>
    <mergeCell ref="A2:E2"/>
    <mergeCell ref="A9:E9"/>
  </mergeCells>
  <pageMargins left="0.45" right="0.33" top="0.74803149606299213" bottom="0.74803149606299213" header="0.31496062992125984" footer="0.31496062992125984"/>
  <pageSetup paperSize="9" scale="9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12">
    <tabColor indexed="42"/>
    <pageSetUpPr fitToPage="1"/>
  </sheetPr>
  <dimension ref="A1:K19"/>
  <sheetViews>
    <sheetView zoomScaleNormal="100" workbookViewId="0">
      <pane xSplit="2" ySplit="5" topLeftCell="C7" activePane="bottomRight" state="frozen"/>
      <selection pane="topRight" activeCell="C1" sqref="C1"/>
      <selection pane="bottomLeft" activeCell="A6" sqref="A6"/>
      <selection pane="bottomRight" activeCell="F18" sqref="F18"/>
    </sheetView>
  </sheetViews>
  <sheetFormatPr defaultColWidth="9.109375" defaultRowHeight="15.6" x14ac:dyDescent="0.25"/>
  <cols>
    <col min="1" max="1" width="8.109375" style="11" customWidth="1"/>
    <col min="2" max="2" width="100.88671875" style="13" customWidth="1"/>
    <col min="3" max="3" width="17.44140625" style="11" customWidth="1"/>
    <col min="4" max="4" width="17.109375" style="11" customWidth="1"/>
    <col min="5" max="5" width="15.5546875" style="11" customWidth="1"/>
    <col min="6" max="6" width="18" style="11" customWidth="1"/>
    <col min="7" max="7" width="9.109375" style="11"/>
    <col min="8" max="8" width="12.109375" style="11" customWidth="1"/>
    <col min="9" max="9" width="11.109375" style="11" customWidth="1"/>
    <col min="10" max="16384" width="9.109375" style="11"/>
  </cols>
  <sheetData>
    <row r="1" spans="1:11" ht="50.1" customHeight="1" thickBot="1" x14ac:dyDescent="0.3">
      <c r="A1" s="902" t="s">
        <v>1185</v>
      </c>
      <c r="B1" s="903"/>
      <c r="C1" s="903"/>
      <c r="D1" s="903"/>
      <c r="E1" s="903"/>
      <c r="F1" s="904"/>
      <c r="G1" s="12"/>
    </row>
    <row r="2" spans="1:11" ht="36.75" customHeight="1" x14ac:dyDescent="0.25">
      <c r="A2" s="913" t="s">
        <v>1413</v>
      </c>
      <c r="B2" s="914"/>
      <c r="C2" s="915" t="s">
        <v>926</v>
      </c>
      <c r="D2" s="915"/>
      <c r="E2" s="915"/>
      <c r="F2" s="916"/>
    </row>
    <row r="3" spans="1:11" ht="15.75" customHeight="1" x14ac:dyDescent="0.25">
      <c r="A3" s="911" t="s">
        <v>136</v>
      </c>
      <c r="B3" s="909" t="s">
        <v>239</v>
      </c>
      <c r="C3" s="905">
        <v>2024</v>
      </c>
      <c r="D3" s="906"/>
      <c r="E3" s="907">
        <v>2025</v>
      </c>
      <c r="F3" s="908"/>
    </row>
    <row r="4" spans="1:11" ht="69" customHeight="1" x14ac:dyDescent="0.25">
      <c r="A4" s="912"/>
      <c r="B4" s="910"/>
      <c r="C4" s="318" t="s">
        <v>545</v>
      </c>
      <c r="D4" s="318" t="s">
        <v>124</v>
      </c>
      <c r="E4" s="318" t="s">
        <v>545</v>
      </c>
      <c r="F4" s="314" t="s">
        <v>195</v>
      </c>
      <c r="H4" s="744" t="s">
        <v>1422</v>
      </c>
      <c r="I4" s="11" t="s">
        <v>1423</v>
      </c>
    </row>
    <row r="5" spans="1:11" x14ac:dyDescent="0.25">
      <c r="A5" s="333"/>
      <c r="B5" s="334"/>
      <c r="C5" s="320" t="s">
        <v>201</v>
      </c>
      <c r="D5" s="320" t="s">
        <v>202</v>
      </c>
      <c r="E5" s="320" t="s">
        <v>203</v>
      </c>
      <c r="F5" s="313" t="s">
        <v>210</v>
      </c>
    </row>
    <row r="6" spans="1:11" ht="80.099999999999994" customHeight="1" x14ac:dyDescent="0.25">
      <c r="A6" s="15">
        <v>1</v>
      </c>
      <c r="B6" s="42" t="s">
        <v>927</v>
      </c>
      <c r="C6" s="68">
        <v>115570</v>
      </c>
      <c r="D6" s="69" t="s">
        <v>228</v>
      </c>
      <c r="E6" s="68">
        <v>102770</v>
      </c>
      <c r="F6" s="70" t="s">
        <v>228</v>
      </c>
      <c r="H6" s="745">
        <f>E6</f>
        <v>102770</v>
      </c>
      <c r="I6" s="11">
        <f>'T13-Fondy'!H16</f>
        <v>808695</v>
      </c>
      <c r="J6" s="894" t="s">
        <v>1426</v>
      </c>
      <c r="K6" s="895"/>
    </row>
    <row r="7" spans="1:11" ht="38.25" customHeight="1" x14ac:dyDescent="0.25">
      <c r="A7" s="15">
        <f>A6+1</f>
        <v>2</v>
      </c>
      <c r="B7" s="42" t="s">
        <v>928</v>
      </c>
      <c r="C7" s="69" t="s">
        <v>228</v>
      </c>
      <c r="D7" s="411">
        <v>359</v>
      </c>
      <c r="E7" s="69" t="s">
        <v>228</v>
      </c>
      <c r="F7" s="37">
        <v>338</v>
      </c>
      <c r="H7" s="743">
        <f>C6</f>
        <v>115570</v>
      </c>
      <c r="I7" s="11">
        <f>'T13-Fondy'!G16</f>
        <v>720058.5</v>
      </c>
      <c r="J7" s="11" t="s">
        <v>1421</v>
      </c>
    </row>
    <row r="8" spans="1:11" ht="38.25" customHeight="1" x14ac:dyDescent="0.25">
      <c r="A8" s="15">
        <f>A7+1</f>
        <v>3</v>
      </c>
      <c r="B8" s="42" t="s">
        <v>929</v>
      </c>
      <c r="C8" s="69" t="s">
        <v>228</v>
      </c>
      <c r="D8" s="411">
        <v>52</v>
      </c>
      <c r="E8" s="69" t="s">
        <v>228</v>
      </c>
      <c r="F8" s="37">
        <v>55</v>
      </c>
    </row>
    <row r="9" spans="1:11" ht="35.25" customHeight="1" x14ac:dyDescent="0.25">
      <c r="A9" s="15">
        <f>A8+1</f>
        <v>4</v>
      </c>
      <c r="B9" s="42" t="s">
        <v>919</v>
      </c>
      <c r="C9" s="68">
        <v>135629</v>
      </c>
      <c r="D9" s="69" t="s">
        <v>228</v>
      </c>
      <c r="E9" s="71">
        <v>144449</v>
      </c>
      <c r="F9" s="70" t="s">
        <v>228</v>
      </c>
      <c r="H9" s="743">
        <f>E9</f>
        <v>144449</v>
      </c>
      <c r="I9" s="743">
        <f>C11</f>
        <v>144449</v>
      </c>
      <c r="J9" s="11" t="s">
        <v>1421</v>
      </c>
    </row>
    <row r="10" spans="1:11" ht="36" customHeight="1" x14ac:dyDescent="0.25">
      <c r="A10" s="15">
        <f>A9+1</f>
        <v>5</v>
      </c>
      <c r="B10" s="42" t="s">
        <v>986</v>
      </c>
      <c r="C10" s="68">
        <v>124390</v>
      </c>
      <c r="D10" s="69" t="s">
        <v>228</v>
      </c>
      <c r="E10" s="72">
        <v>85100</v>
      </c>
      <c r="F10" s="70" t="s">
        <v>228</v>
      </c>
      <c r="H10" s="743">
        <f>E10+'T8a-Teh_štipendiá'!E10</f>
        <v>96700</v>
      </c>
      <c r="I10" s="743">
        <f>'T1-Dotácie podľa DZ'!C19</f>
        <v>96700</v>
      </c>
      <c r="J10" s="11" t="s">
        <v>1421</v>
      </c>
    </row>
    <row r="11" spans="1:11" ht="33" customHeight="1" x14ac:dyDescent="0.25">
      <c r="A11" s="15">
        <v>6</v>
      </c>
      <c r="B11" s="42" t="s">
        <v>175</v>
      </c>
      <c r="C11" s="73">
        <f>+C9+C10-C6</f>
        <v>144449</v>
      </c>
      <c r="D11" s="69" t="s">
        <v>228</v>
      </c>
      <c r="E11" s="73">
        <f>+E9+E10-E6</f>
        <v>126779</v>
      </c>
      <c r="F11" s="70" t="s">
        <v>228</v>
      </c>
      <c r="H11" s="743">
        <f>C11</f>
        <v>144449</v>
      </c>
      <c r="I11" s="743">
        <f>E9</f>
        <v>144449</v>
      </c>
      <c r="J11" s="11" t="s">
        <v>1421</v>
      </c>
    </row>
    <row r="12" spans="1:11" ht="36" customHeight="1" thickBot="1" x14ac:dyDescent="0.3">
      <c r="A12" s="16">
        <v>7</v>
      </c>
      <c r="B12" s="335" t="s">
        <v>891</v>
      </c>
      <c r="C12" s="74">
        <f>IF(C6=0,0,C6/D7)</f>
        <v>321.92200557103064</v>
      </c>
      <c r="D12" s="75" t="s">
        <v>228</v>
      </c>
      <c r="E12" s="74">
        <f>IF(E6=0,0,E6/F7)</f>
        <v>304.05325443786984</v>
      </c>
      <c r="F12" s="76" t="s">
        <v>228</v>
      </c>
    </row>
    <row r="14" spans="1:11" x14ac:dyDescent="0.25">
      <c r="A14" s="899" t="s">
        <v>930</v>
      </c>
      <c r="B14" s="900"/>
      <c r="C14" s="900"/>
      <c r="D14" s="900"/>
      <c r="E14" s="900"/>
      <c r="F14" s="901"/>
    </row>
    <row r="15" spans="1:11" x14ac:dyDescent="0.25">
      <c r="A15" s="896" t="s">
        <v>931</v>
      </c>
      <c r="B15" s="897"/>
      <c r="C15" s="897"/>
      <c r="D15" s="897"/>
      <c r="E15" s="897"/>
      <c r="F15" s="898"/>
    </row>
    <row r="17" spans="1:2" x14ac:dyDescent="0.25">
      <c r="A17" s="11" t="s">
        <v>1396</v>
      </c>
      <c r="B17" s="13" t="s">
        <v>1397</v>
      </c>
    </row>
    <row r="18" spans="1:2" x14ac:dyDescent="0.25">
      <c r="B18" s="13" t="s">
        <v>1424</v>
      </c>
    </row>
    <row r="19" spans="1:2" x14ac:dyDescent="0.25">
      <c r="B19" s="13" t="s">
        <v>1425</v>
      </c>
    </row>
  </sheetData>
  <mergeCells count="10">
    <mergeCell ref="J6:K6"/>
    <mergeCell ref="A15:F15"/>
    <mergeCell ref="A14:F14"/>
    <mergeCell ref="A1:F1"/>
    <mergeCell ref="C3:D3"/>
    <mergeCell ref="E3:F3"/>
    <mergeCell ref="B3:B4"/>
    <mergeCell ref="A3:A4"/>
    <mergeCell ref="A2:B2"/>
    <mergeCell ref="C2:F2"/>
  </mergeCells>
  <phoneticPr fontId="0" type="noConversion"/>
  <pageMargins left="0.5" right="0.39" top="0.98425196850393704" bottom="0.98425196850393704" header="0.51181102362204722" footer="0.51181102362204722"/>
  <pageSetup paperSize="9" scale="7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FFCC"/>
    <pageSetUpPr fitToPage="1"/>
  </sheetPr>
  <dimension ref="A1:J15"/>
  <sheetViews>
    <sheetView zoomScaleNormal="100" workbookViewId="0">
      <pane xSplit="2" ySplit="5" topLeftCell="C6" activePane="bottomRight" state="frozen"/>
      <selection pane="topRight" activeCell="C1" sqref="C1"/>
      <selection pane="bottomLeft" activeCell="A6" sqref="A6"/>
      <selection pane="bottomRight" activeCell="F16" sqref="F16"/>
    </sheetView>
  </sheetViews>
  <sheetFormatPr defaultColWidth="9.109375" defaultRowHeight="15.6" x14ac:dyDescent="0.25"/>
  <cols>
    <col min="1" max="1" width="8.109375" style="11" customWidth="1"/>
    <col min="2" max="2" width="93.109375" style="13" customWidth="1"/>
    <col min="3" max="3" width="17.44140625" style="11" customWidth="1"/>
    <col min="4" max="4" width="17.109375" style="11" customWidth="1"/>
    <col min="5" max="5" width="15.5546875" style="11" customWidth="1"/>
    <col min="6" max="6" width="18" style="11" customWidth="1"/>
    <col min="7" max="7" width="9.109375" style="11"/>
    <col min="8" max="8" width="10.88671875" style="11" customWidth="1"/>
    <col min="9" max="9" width="11" style="11" customWidth="1"/>
    <col min="10" max="16384" width="9.109375" style="11"/>
  </cols>
  <sheetData>
    <row r="1" spans="1:10" ht="50.1" customHeight="1" thickBot="1" x14ac:dyDescent="0.3">
      <c r="A1" s="902" t="s">
        <v>1186</v>
      </c>
      <c r="B1" s="903"/>
      <c r="C1" s="903"/>
      <c r="D1" s="903"/>
      <c r="E1" s="903"/>
      <c r="F1" s="904"/>
      <c r="G1" s="12"/>
    </row>
    <row r="2" spans="1:10" ht="36.75" customHeight="1" x14ac:dyDescent="0.25">
      <c r="A2" s="913" t="s">
        <v>1413</v>
      </c>
      <c r="B2" s="914"/>
      <c r="C2" s="915" t="s">
        <v>719</v>
      </c>
      <c r="D2" s="915"/>
      <c r="E2" s="915"/>
      <c r="F2" s="916"/>
    </row>
    <row r="3" spans="1:10" ht="15.6" customHeight="1" x14ac:dyDescent="0.25">
      <c r="A3" s="911" t="s">
        <v>136</v>
      </c>
      <c r="B3" s="909" t="s">
        <v>239</v>
      </c>
      <c r="C3" s="905">
        <v>2024</v>
      </c>
      <c r="D3" s="906"/>
      <c r="E3" s="907">
        <v>2025</v>
      </c>
      <c r="F3" s="908"/>
    </row>
    <row r="4" spans="1:10" ht="69" customHeight="1" x14ac:dyDescent="0.25">
      <c r="A4" s="912"/>
      <c r="B4" s="910"/>
      <c r="C4" s="318" t="s">
        <v>545</v>
      </c>
      <c r="D4" s="318" t="s">
        <v>720</v>
      </c>
      <c r="E4" s="318" t="s">
        <v>545</v>
      </c>
      <c r="F4" s="314" t="s">
        <v>932</v>
      </c>
      <c r="H4" s="11" t="s">
        <v>1427</v>
      </c>
      <c r="I4" s="11" t="s">
        <v>1423</v>
      </c>
    </row>
    <row r="5" spans="1:10" x14ac:dyDescent="0.25">
      <c r="A5" s="333"/>
      <c r="B5" s="334"/>
      <c r="C5" s="320" t="s">
        <v>201</v>
      </c>
      <c r="D5" s="320" t="s">
        <v>202</v>
      </c>
      <c r="E5" s="320" t="s">
        <v>203</v>
      </c>
      <c r="F5" s="313" t="s">
        <v>210</v>
      </c>
    </row>
    <row r="6" spans="1:10" ht="38.25" customHeight="1" x14ac:dyDescent="0.25">
      <c r="A6" s="15">
        <v>1</v>
      </c>
      <c r="B6" s="42" t="s">
        <v>920</v>
      </c>
      <c r="C6" s="282">
        <v>11400</v>
      </c>
      <c r="D6" s="69" t="s">
        <v>228</v>
      </c>
      <c r="E6" s="68">
        <v>11600</v>
      </c>
      <c r="F6" s="70" t="s">
        <v>228</v>
      </c>
      <c r="H6" s="743">
        <f>E6</f>
        <v>11600</v>
      </c>
      <c r="I6" s="11">
        <f>'T13-Fondy'!H16</f>
        <v>808695</v>
      </c>
      <c r="J6" s="11" t="s">
        <v>1421</v>
      </c>
    </row>
    <row r="7" spans="1:10" ht="38.25" customHeight="1" x14ac:dyDescent="0.25">
      <c r="A7" s="15">
        <f>A6+1</f>
        <v>2</v>
      </c>
      <c r="B7" s="42" t="s">
        <v>921</v>
      </c>
      <c r="C7" s="69" t="s">
        <v>228</v>
      </c>
      <c r="D7" s="282">
        <v>46</v>
      </c>
      <c r="E7" s="69" t="s">
        <v>228</v>
      </c>
      <c r="F7" s="37">
        <v>48</v>
      </c>
      <c r="H7" s="743">
        <f>C6</f>
        <v>11400</v>
      </c>
      <c r="I7" s="11">
        <f>'T13-Fondy'!G16</f>
        <v>720058.5</v>
      </c>
      <c r="J7" s="11" t="s">
        <v>1421</v>
      </c>
    </row>
    <row r="8" spans="1:10" ht="38.25" customHeight="1" x14ac:dyDescent="0.25">
      <c r="A8" s="15">
        <f>A7+1</f>
        <v>3</v>
      </c>
      <c r="B8" s="42" t="s">
        <v>922</v>
      </c>
      <c r="C8" s="69" t="s">
        <v>228</v>
      </c>
      <c r="D8" s="282">
        <v>11</v>
      </c>
      <c r="E8" s="69" t="s">
        <v>228</v>
      </c>
      <c r="F8" s="37">
        <v>11</v>
      </c>
    </row>
    <row r="9" spans="1:10" ht="33" customHeight="1" x14ac:dyDescent="0.25">
      <c r="A9" s="15">
        <f>A8+1</f>
        <v>4</v>
      </c>
      <c r="B9" s="42" t="s">
        <v>919</v>
      </c>
      <c r="C9" s="413">
        <v>5200</v>
      </c>
      <c r="D9" s="69" t="s">
        <v>228</v>
      </c>
      <c r="E9" s="71">
        <v>0</v>
      </c>
      <c r="F9" s="70" t="s">
        <v>228</v>
      </c>
      <c r="H9" s="743">
        <f>E9</f>
        <v>0</v>
      </c>
      <c r="I9" s="743">
        <f>C11</f>
        <v>0</v>
      </c>
      <c r="J9" s="11" t="s">
        <v>1421</v>
      </c>
    </row>
    <row r="10" spans="1:10" ht="33.75" customHeight="1" x14ac:dyDescent="0.25">
      <c r="A10" s="15">
        <f>A9+1</f>
        <v>5</v>
      </c>
      <c r="B10" s="42" t="s">
        <v>987</v>
      </c>
      <c r="C10" s="282">
        <v>6200</v>
      </c>
      <c r="D10" s="69" t="s">
        <v>228</v>
      </c>
      <c r="E10" s="72">
        <v>11600</v>
      </c>
      <c r="F10" s="70" t="s">
        <v>228</v>
      </c>
      <c r="H10" s="743">
        <f>E10+'T8-Soc_štipendiá'!E10</f>
        <v>96700</v>
      </c>
      <c r="I10" s="743">
        <f>'T1-Dotácie podľa DZ'!C19</f>
        <v>96700</v>
      </c>
      <c r="J10" s="11" t="s">
        <v>1421</v>
      </c>
    </row>
    <row r="11" spans="1:10" ht="33.75" customHeight="1" thickBot="1" x14ac:dyDescent="0.3">
      <c r="A11" s="16">
        <v>6</v>
      </c>
      <c r="B11" s="335" t="s">
        <v>175</v>
      </c>
      <c r="C11" s="410">
        <f>C9+C10-C6</f>
        <v>0</v>
      </c>
      <c r="D11" s="75" t="s">
        <v>228</v>
      </c>
      <c r="E11" s="410">
        <f>E9+E10-E6</f>
        <v>0</v>
      </c>
      <c r="F11" s="76" t="s">
        <v>228</v>
      </c>
      <c r="H11" s="743">
        <f>C11</f>
        <v>0</v>
      </c>
      <c r="I11" s="743">
        <f>E9</f>
        <v>0</v>
      </c>
      <c r="J11" s="11" t="s">
        <v>1421</v>
      </c>
    </row>
    <row r="12" spans="1:10" ht="15.75" customHeight="1" x14ac:dyDescent="0.25"/>
    <row r="13" spans="1:10" x14ac:dyDescent="0.25">
      <c r="A13" s="899" t="s">
        <v>923</v>
      </c>
      <c r="B13" s="900"/>
      <c r="C13" s="900"/>
      <c r="D13" s="900"/>
      <c r="E13" s="900"/>
      <c r="F13" s="901"/>
    </row>
    <row r="14" spans="1:10" x14ac:dyDescent="0.25">
      <c r="A14" s="896" t="s">
        <v>924</v>
      </c>
      <c r="B14" s="897"/>
      <c r="C14" s="897"/>
      <c r="D14" s="897"/>
      <c r="E14" s="897"/>
      <c r="F14" s="898"/>
    </row>
    <row r="15" spans="1:10" x14ac:dyDescent="0.25">
      <c r="C15" s="13"/>
      <c r="D15" s="13"/>
    </row>
  </sheetData>
  <mergeCells count="9">
    <mergeCell ref="A14:F14"/>
    <mergeCell ref="A13:F13"/>
    <mergeCell ref="A1:F1"/>
    <mergeCell ref="A2:B2"/>
    <mergeCell ref="C2:F2"/>
    <mergeCell ref="A3:A4"/>
    <mergeCell ref="B3:B4"/>
    <mergeCell ref="C3:D3"/>
    <mergeCell ref="E3:F3"/>
  </mergeCells>
  <pageMargins left="0.5" right="0.39" top="0.98425196850393704" bottom="0.98425196850393704" header="0.51181102362204722" footer="0.51181102362204722"/>
  <pageSetup paperSize="9" scale="8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13">
    <tabColor indexed="42"/>
    <pageSetUpPr fitToPage="1"/>
  </sheetPr>
  <dimension ref="A1:L25"/>
  <sheetViews>
    <sheetView zoomScaleNormal="100" workbookViewId="0">
      <pane xSplit="2" ySplit="5" topLeftCell="C6" activePane="bottomRight" state="frozen"/>
      <selection pane="topRight" activeCell="C1" sqref="C1"/>
      <selection pane="bottomLeft" activeCell="A6" sqref="A6"/>
      <selection pane="bottomRight" activeCell="F25" sqref="F25"/>
    </sheetView>
  </sheetViews>
  <sheetFormatPr defaultColWidth="9.109375" defaultRowHeight="13.2" x14ac:dyDescent="0.25"/>
  <cols>
    <col min="1" max="1" width="8.44140625" customWidth="1"/>
    <col min="2" max="2" width="77.5546875" customWidth="1"/>
    <col min="3" max="3" width="14.5546875" customWidth="1"/>
    <col min="4" max="4" width="14.88671875" customWidth="1"/>
    <col min="5" max="6" width="14.5546875" customWidth="1"/>
    <col min="8" max="8" width="10.88671875" customWidth="1"/>
    <col min="9" max="9" width="13.44140625" customWidth="1"/>
  </cols>
  <sheetData>
    <row r="1" spans="1:12" ht="50.1" customHeight="1" x14ac:dyDescent="0.25">
      <c r="A1" s="920" t="s">
        <v>1187</v>
      </c>
      <c r="B1" s="921"/>
      <c r="C1" s="921"/>
      <c r="D1" s="921"/>
      <c r="E1" s="921"/>
      <c r="F1" s="922"/>
      <c r="H1" s="336"/>
    </row>
    <row r="2" spans="1:12" ht="33" customHeight="1" x14ac:dyDescent="0.25">
      <c r="A2" s="926" t="s">
        <v>1415</v>
      </c>
      <c r="B2" s="927"/>
      <c r="C2" s="927"/>
      <c r="D2" s="927"/>
      <c r="E2" s="927"/>
      <c r="F2" s="928"/>
    </row>
    <row r="3" spans="1:12" ht="18.75" customHeight="1" x14ac:dyDescent="0.25">
      <c r="A3" s="911" t="s">
        <v>136</v>
      </c>
      <c r="B3" s="924" t="s">
        <v>239</v>
      </c>
      <c r="C3" s="924" t="s">
        <v>566</v>
      </c>
      <c r="D3" s="924"/>
      <c r="E3" s="924" t="s">
        <v>253</v>
      </c>
      <c r="F3" s="925"/>
    </row>
    <row r="4" spans="1:12" ht="18.75" customHeight="1" x14ac:dyDescent="0.25">
      <c r="A4" s="923"/>
      <c r="B4" s="924"/>
      <c r="C4" s="320">
        <v>2024</v>
      </c>
      <c r="D4" s="320">
        <v>2025</v>
      </c>
      <c r="E4" s="305">
        <v>2024</v>
      </c>
      <c r="F4" s="314">
        <v>2025</v>
      </c>
    </row>
    <row r="5" spans="1:12" ht="15.6" x14ac:dyDescent="0.25">
      <c r="A5" s="15"/>
      <c r="B5" s="337"/>
      <c r="C5" s="320" t="s">
        <v>201</v>
      </c>
      <c r="D5" s="320" t="s">
        <v>202</v>
      </c>
      <c r="E5" s="320" t="s">
        <v>203</v>
      </c>
      <c r="F5" s="313" t="s">
        <v>210</v>
      </c>
    </row>
    <row r="6" spans="1:12" ht="31.2" x14ac:dyDescent="0.25">
      <c r="A6" s="15">
        <v>1</v>
      </c>
      <c r="B6" s="306" t="s">
        <v>514</v>
      </c>
      <c r="C6" s="36" t="s">
        <v>228</v>
      </c>
      <c r="D6" s="36" t="s">
        <v>228</v>
      </c>
      <c r="E6" s="62">
        <v>237</v>
      </c>
      <c r="F6" s="67">
        <v>237</v>
      </c>
      <c r="H6" s="746">
        <f>F6</f>
        <v>237</v>
      </c>
      <c r="I6" s="202" t="s">
        <v>1428</v>
      </c>
      <c r="J6" t="s">
        <v>1421</v>
      </c>
    </row>
    <row r="7" spans="1:12" ht="36" x14ac:dyDescent="0.25">
      <c r="A7" s="15">
        <f>A6+1</f>
        <v>2</v>
      </c>
      <c r="B7" s="306" t="s">
        <v>246</v>
      </c>
      <c r="C7" s="36" t="s">
        <v>228</v>
      </c>
      <c r="D7" s="36" t="s">
        <v>228</v>
      </c>
      <c r="E7" s="62">
        <v>2043</v>
      </c>
      <c r="F7" s="67">
        <v>2019</v>
      </c>
      <c r="I7" s="1083"/>
      <c r="J7" s="1084" t="s">
        <v>1429</v>
      </c>
      <c r="K7" s="1083"/>
      <c r="L7" s="1083"/>
    </row>
    <row r="8" spans="1:12" ht="15.6" x14ac:dyDescent="0.25">
      <c r="A8" s="15">
        <v>3</v>
      </c>
      <c r="B8" s="42" t="s">
        <v>193</v>
      </c>
      <c r="C8" s="36" t="s">
        <v>228</v>
      </c>
      <c r="D8" s="36" t="s">
        <v>228</v>
      </c>
      <c r="E8" s="31">
        <f>E7/12</f>
        <v>170.25</v>
      </c>
      <c r="F8" s="61">
        <f>F7/12</f>
        <v>168.25</v>
      </c>
    </row>
    <row r="9" spans="1:12" ht="31.2" x14ac:dyDescent="0.25">
      <c r="A9" s="15">
        <f t="shared" ref="A9:A18" si="0">A8+1</f>
        <v>4</v>
      </c>
      <c r="B9" s="306" t="s">
        <v>255</v>
      </c>
      <c r="C9" s="23">
        <v>164727.29</v>
      </c>
      <c r="D9" s="38">
        <v>150945.4</v>
      </c>
      <c r="E9" s="36" t="s">
        <v>228</v>
      </c>
      <c r="F9" s="39" t="s">
        <v>228</v>
      </c>
    </row>
    <row r="10" spans="1:12" ht="31.2" x14ac:dyDescent="0.25">
      <c r="A10" s="15">
        <f t="shared" si="0"/>
        <v>5</v>
      </c>
      <c r="B10" s="306" t="s">
        <v>266</v>
      </c>
      <c r="C10" s="23"/>
      <c r="D10" s="23"/>
      <c r="E10" s="23"/>
      <c r="F10" s="30"/>
    </row>
    <row r="11" spans="1:12" ht="31.2" x14ac:dyDescent="0.25">
      <c r="A11" s="15">
        <f t="shared" si="0"/>
        <v>6</v>
      </c>
      <c r="B11" s="310" t="s">
        <v>627</v>
      </c>
      <c r="C11" s="62">
        <v>169347</v>
      </c>
      <c r="D11" s="62">
        <v>196977.05</v>
      </c>
      <c r="E11" s="36" t="s">
        <v>228</v>
      </c>
      <c r="F11" s="39" t="s">
        <v>228</v>
      </c>
      <c r="H11" s="747">
        <f>D11</f>
        <v>196977.05</v>
      </c>
      <c r="I11" s="202" t="s">
        <v>1430</v>
      </c>
      <c r="J11" t="s">
        <v>1421</v>
      </c>
    </row>
    <row r="12" spans="1:12" ht="15.6" x14ac:dyDescent="0.25">
      <c r="A12" s="15">
        <f t="shared" si="0"/>
        <v>7</v>
      </c>
      <c r="B12" s="306" t="s">
        <v>254</v>
      </c>
      <c r="C12" s="23"/>
      <c r="D12" s="23">
        <v>100</v>
      </c>
      <c r="E12" s="36" t="s">
        <v>228</v>
      </c>
      <c r="F12" s="39" t="s">
        <v>228</v>
      </c>
    </row>
    <row r="13" spans="1:12" ht="15.6" x14ac:dyDescent="0.25">
      <c r="A13" s="15">
        <f t="shared" si="0"/>
        <v>8</v>
      </c>
      <c r="B13" s="306" t="s">
        <v>267</v>
      </c>
      <c r="C13" s="31">
        <f>SUM(C9:C12)</f>
        <v>334074.29000000004</v>
      </c>
      <c r="D13" s="31">
        <f>SUM(D9:D12)</f>
        <v>348022.44999999995</v>
      </c>
      <c r="E13" s="36" t="s">
        <v>228</v>
      </c>
      <c r="F13" s="39" t="s">
        <v>228</v>
      </c>
    </row>
    <row r="14" spans="1:12" ht="15.6" x14ac:dyDescent="0.25">
      <c r="A14" s="15">
        <f t="shared" si="0"/>
        <v>9</v>
      </c>
      <c r="B14" s="306" t="s">
        <v>867</v>
      </c>
      <c r="C14" s="31">
        <f>C15+C16</f>
        <v>156771</v>
      </c>
      <c r="D14" s="31">
        <f>D15+D16</f>
        <v>168659.82</v>
      </c>
      <c r="E14" s="36" t="s">
        <v>228</v>
      </c>
      <c r="F14" s="39" t="s">
        <v>228</v>
      </c>
    </row>
    <row r="15" spans="1:12" ht="15.6" x14ac:dyDescent="0.25">
      <c r="A15" s="15">
        <f t="shared" si="0"/>
        <v>10</v>
      </c>
      <c r="B15" s="307" t="s">
        <v>779</v>
      </c>
      <c r="C15" s="23">
        <v>68974</v>
      </c>
      <c r="D15" s="23">
        <v>82100.820000000007</v>
      </c>
      <c r="E15" s="36" t="s">
        <v>228</v>
      </c>
      <c r="F15" s="39" t="s">
        <v>228</v>
      </c>
    </row>
    <row r="16" spans="1:12" ht="15.6" x14ac:dyDescent="0.25">
      <c r="A16" s="15">
        <f t="shared" si="0"/>
        <v>11</v>
      </c>
      <c r="B16" s="307" t="s">
        <v>780</v>
      </c>
      <c r="C16" s="23">
        <v>87797</v>
      </c>
      <c r="D16" s="23">
        <v>86559</v>
      </c>
      <c r="E16" s="36" t="s">
        <v>228</v>
      </c>
      <c r="F16" s="39" t="s">
        <v>228</v>
      </c>
    </row>
    <row r="17" spans="1:6" ht="31.2" x14ac:dyDescent="0.25">
      <c r="A17" s="15">
        <f t="shared" si="0"/>
        <v>12</v>
      </c>
      <c r="B17" s="306" t="s">
        <v>268</v>
      </c>
      <c r="C17" s="31">
        <f>+C13-C14</f>
        <v>177303.29000000004</v>
      </c>
      <c r="D17" s="31">
        <f>+D13-D14</f>
        <v>179362.62999999995</v>
      </c>
      <c r="E17" s="36" t="s">
        <v>228</v>
      </c>
      <c r="F17" s="39" t="s">
        <v>228</v>
      </c>
    </row>
    <row r="18" spans="1:6" ht="16.2" thickBot="1" x14ac:dyDescent="0.3">
      <c r="A18" s="16">
        <f t="shared" si="0"/>
        <v>13</v>
      </c>
      <c r="B18" s="335" t="s">
        <v>269</v>
      </c>
      <c r="C18" s="32">
        <f>IF(E8=0,0,C14/E8)</f>
        <v>920.82819383259914</v>
      </c>
      <c r="D18" s="32">
        <f>IF(F8=0,0,D14/F8)</f>
        <v>1002.4357800891531</v>
      </c>
      <c r="E18" s="40" t="s">
        <v>228</v>
      </c>
      <c r="F18" s="41" t="s">
        <v>228</v>
      </c>
    </row>
    <row r="20" spans="1:6" ht="15.75" customHeight="1" x14ac:dyDescent="0.25">
      <c r="A20" s="899" t="s">
        <v>865</v>
      </c>
      <c r="B20" s="900"/>
      <c r="C20" s="900"/>
      <c r="D20" s="900"/>
      <c r="E20" s="900"/>
      <c r="F20" s="901"/>
    </row>
    <row r="21" spans="1:6" ht="31.5" customHeight="1" x14ac:dyDescent="0.25">
      <c r="A21" s="917" t="s">
        <v>866</v>
      </c>
      <c r="B21" s="918"/>
      <c r="C21" s="918"/>
      <c r="D21" s="918"/>
      <c r="E21" s="918"/>
      <c r="F21" s="919"/>
    </row>
    <row r="23" spans="1:6" x14ac:dyDescent="0.25">
      <c r="B23" t="s">
        <v>1404</v>
      </c>
    </row>
    <row r="24" spans="1:6" x14ac:dyDescent="0.25">
      <c r="B24" t="s">
        <v>1405</v>
      </c>
    </row>
    <row r="25" spans="1:6" x14ac:dyDescent="0.25">
      <c r="F25" s="202"/>
    </row>
  </sheetData>
  <mergeCells count="8">
    <mergeCell ref="A21:F21"/>
    <mergeCell ref="A1:F1"/>
    <mergeCell ref="A3:A4"/>
    <mergeCell ref="B3:B4"/>
    <mergeCell ref="C3:D3"/>
    <mergeCell ref="E3:F3"/>
    <mergeCell ref="A2:F2"/>
    <mergeCell ref="A20:F20"/>
  </mergeCells>
  <phoneticPr fontId="6" type="noConversion"/>
  <pageMargins left="0.66" right="0.45" top="0.98425196850393704" bottom="0.77"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2"/>
  </sheetPr>
  <dimension ref="A1:H26"/>
  <sheetViews>
    <sheetView zoomScaleNormal="100" workbookViewId="0">
      <pane xSplit="2" ySplit="1" topLeftCell="C2" activePane="bottomRight" state="frozen"/>
      <selection pane="topRight" activeCell="C1" sqref="C1"/>
      <selection pane="bottomLeft" activeCell="A5" sqref="A5"/>
      <selection pane="bottomRight" activeCell="E24" sqref="E24"/>
    </sheetView>
  </sheetViews>
  <sheetFormatPr defaultColWidth="9.109375" defaultRowHeight="15.6" x14ac:dyDescent="0.3"/>
  <cols>
    <col min="1" max="1" width="8.109375" style="132" customWidth="1"/>
    <col min="2" max="2" width="94" style="140" customWidth="1"/>
    <col min="3" max="5" width="18.5546875" style="132" customWidth="1"/>
    <col min="6" max="7" width="11.5546875" style="132" customWidth="1"/>
    <col min="8" max="16384" width="9.109375" style="132"/>
  </cols>
  <sheetData>
    <row r="1" spans="1:8" s="139" customFormat="1" ht="45.75" customHeight="1" thickBot="1" x14ac:dyDescent="0.35">
      <c r="A1" s="932" t="s">
        <v>1188</v>
      </c>
      <c r="B1" s="933"/>
      <c r="C1" s="933"/>
      <c r="D1" s="934"/>
      <c r="F1" s="132"/>
    </row>
    <row r="2" spans="1:8" s="139" customFormat="1" x14ac:dyDescent="0.3">
      <c r="A2" s="935" t="s">
        <v>1416</v>
      </c>
      <c r="B2" s="936"/>
      <c r="C2" s="936"/>
      <c r="D2" s="937"/>
    </row>
    <row r="3" spans="1:8" s="139" customFormat="1" ht="31.2" x14ac:dyDescent="0.3">
      <c r="A3" s="525" t="s">
        <v>136</v>
      </c>
      <c r="B3" s="526" t="s">
        <v>239</v>
      </c>
      <c r="C3" s="527">
        <v>2024</v>
      </c>
      <c r="D3" s="528">
        <v>2025</v>
      </c>
    </row>
    <row r="4" spans="1:8" x14ac:dyDescent="0.3">
      <c r="A4" s="585"/>
      <c r="B4" s="586"/>
      <c r="C4" s="587" t="s">
        <v>201</v>
      </c>
      <c r="D4" s="588" t="s">
        <v>202</v>
      </c>
    </row>
    <row r="5" spans="1:8" ht="18.600000000000001" x14ac:dyDescent="0.3">
      <c r="A5" s="433">
        <v>1</v>
      </c>
      <c r="B5" s="589" t="s">
        <v>916</v>
      </c>
      <c r="C5" s="435">
        <f>+C6+C9</f>
        <v>204904</v>
      </c>
      <c r="D5" s="590">
        <f>D6+D9</f>
        <v>213048</v>
      </c>
    </row>
    <row r="6" spans="1:8" x14ac:dyDescent="0.3">
      <c r="A6" s="433">
        <f t="shared" ref="A6:A13" si="0">A5+1</f>
        <v>2</v>
      </c>
      <c r="B6" s="589" t="s">
        <v>258</v>
      </c>
      <c r="C6" s="435">
        <f>+C7+C8</f>
        <v>0</v>
      </c>
      <c r="D6" s="590">
        <f>+D7+D8</f>
        <v>0</v>
      </c>
    </row>
    <row r="7" spans="1:8" x14ac:dyDescent="0.3">
      <c r="A7" s="433">
        <f t="shared" si="0"/>
        <v>3</v>
      </c>
      <c r="B7" s="591" t="s">
        <v>256</v>
      </c>
      <c r="C7" s="592"/>
      <c r="D7" s="593"/>
    </row>
    <row r="8" spans="1:8" x14ac:dyDescent="0.3">
      <c r="A8" s="433">
        <f t="shared" si="0"/>
        <v>4</v>
      </c>
      <c r="B8" s="591" t="s">
        <v>257</v>
      </c>
      <c r="C8" s="592"/>
      <c r="D8" s="593"/>
    </row>
    <row r="9" spans="1:8" x14ac:dyDescent="0.3">
      <c r="A9" s="433">
        <f t="shared" si="0"/>
        <v>5</v>
      </c>
      <c r="B9" s="589" t="s">
        <v>176</v>
      </c>
      <c r="C9" s="594">
        <f>+C10+C11-C12</f>
        <v>204904</v>
      </c>
      <c r="D9" s="594">
        <f>+D10+D11-D12</f>
        <v>213048</v>
      </c>
      <c r="F9" s="778"/>
      <c r="G9" s="778"/>
      <c r="H9" s="748"/>
    </row>
    <row r="10" spans="1:8" ht="31.2" x14ac:dyDescent="0.3">
      <c r="A10" s="433">
        <f t="shared" si="0"/>
        <v>6</v>
      </c>
      <c r="B10" s="591" t="s">
        <v>126</v>
      </c>
      <c r="C10" s="592">
        <v>58624</v>
      </c>
      <c r="D10" s="595">
        <f>+C12</f>
        <v>36208</v>
      </c>
      <c r="F10" s="748"/>
      <c r="G10" s="748"/>
      <c r="H10" s="748"/>
    </row>
    <row r="11" spans="1:8" x14ac:dyDescent="0.3">
      <c r="A11" s="433">
        <f t="shared" si="0"/>
        <v>7</v>
      </c>
      <c r="B11" s="591" t="s">
        <v>153</v>
      </c>
      <c r="C11" s="592">
        <v>182488</v>
      </c>
      <c r="D11" s="595">
        <v>197818</v>
      </c>
      <c r="F11" s="778"/>
      <c r="G11" s="748"/>
      <c r="H11" s="748"/>
    </row>
    <row r="12" spans="1:8" x14ac:dyDescent="0.3">
      <c r="A12" s="433">
        <f t="shared" si="0"/>
        <v>8</v>
      </c>
      <c r="B12" s="591" t="s">
        <v>550</v>
      </c>
      <c r="C12" s="594">
        <f>C10+C11-C20</f>
        <v>36208</v>
      </c>
      <c r="D12" s="595">
        <f>D10+D11-D20</f>
        <v>20978</v>
      </c>
      <c r="F12" s="748"/>
      <c r="G12" s="748"/>
      <c r="H12" s="748"/>
    </row>
    <row r="13" spans="1:8" x14ac:dyDescent="0.3">
      <c r="A13" s="433">
        <f t="shared" si="0"/>
        <v>9</v>
      </c>
      <c r="B13" s="589" t="s">
        <v>551</v>
      </c>
      <c r="C13" s="434"/>
      <c r="D13" s="596"/>
      <c r="F13" s="748"/>
      <c r="G13" s="748"/>
      <c r="H13" s="748"/>
    </row>
    <row r="14" spans="1:8" x14ac:dyDescent="0.3">
      <c r="A14" s="433"/>
      <c r="B14" s="597" t="s">
        <v>217</v>
      </c>
      <c r="C14" s="598"/>
      <c r="D14" s="599"/>
      <c r="F14" s="748"/>
      <c r="G14" s="748"/>
      <c r="H14" s="748"/>
    </row>
    <row r="15" spans="1:8" ht="18.600000000000001" x14ac:dyDescent="0.3">
      <c r="A15" s="433">
        <f>A13+1</f>
        <v>10</v>
      </c>
      <c r="B15" s="591" t="s">
        <v>917</v>
      </c>
      <c r="C15" s="592"/>
      <c r="D15" s="593"/>
      <c r="F15" s="748"/>
      <c r="G15" s="748"/>
      <c r="H15" s="748"/>
    </row>
    <row r="16" spans="1:8" x14ac:dyDescent="0.3">
      <c r="A16" s="433">
        <f t="shared" ref="A16:A21" si="1">+A15+1</f>
        <v>11</v>
      </c>
      <c r="B16" s="589" t="s">
        <v>552</v>
      </c>
      <c r="C16" s="435">
        <f>C5-C13</f>
        <v>204904</v>
      </c>
      <c r="D16" s="590">
        <f>D5-D13</f>
        <v>213048</v>
      </c>
      <c r="F16" s="748"/>
      <c r="G16" s="748"/>
      <c r="H16" s="748"/>
    </row>
    <row r="17" spans="1:8" ht="18" x14ac:dyDescent="0.3">
      <c r="A17" s="433">
        <f t="shared" si="1"/>
        <v>12</v>
      </c>
      <c r="B17" s="589" t="s">
        <v>1029</v>
      </c>
      <c r="C17" s="435">
        <f>C18+C19</f>
        <v>102452</v>
      </c>
      <c r="D17" s="590">
        <f>D18+D19</f>
        <v>88770</v>
      </c>
      <c r="F17" s="748"/>
      <c r="G17" s="748"/>
      <c r="H17" s="748"/>
    </row>
    <row r="18" spans="1:8" x14ac:dyDescent="0.3">
      <c r="A18" s="433">
        <f t="shared" si="1"/>
        <v>13</v>
      </c>
      <c r="B18" s="584" t="s">
        <v>1027</v>
      </c>
      <c r="C18" s="434"/>
      <c r="D18" s="600"/>
      <c r="G18" s="748"/>
      <c r="H18" s="748"/>
    </row>
    <row r="19" spans="1:8" ht="18.600000000000001" x14ac:dyDescent="0.3">
      <c r="A19" s="433">
        <f>+A18+1</f>
        <v>14</v>
      </c>
      <c r="B19" s="584" t="s">
        <v>1028</v>
      </c>
      <c r="C19" s="434">
        <v>102452</v>
      </c>
      <c r="D19" s="600">
        <v>88770</v>
      </c>
      <c r="F19" s="748"/>
      <c r="G19" s="748"/>
      <c r="H19" s="748"/>
    </row>
    <row r="20" spans="1:8" x14ac:dyDescent="0.3">
      <c r="A20" s="433">
        <f>+A19+1</f>
        <v>15</v>
      </c>
      <c r="B20" s="589" t="s">
        <v>562</v>
      </c>
      <c r="C20" s="435">
        <f>(C18*2 +C19*2)</f>
        <v>204904</v>
      </c>
      <c r="D20" s="590">
        <f>(D18*2.4+D19*2.4)</f>
        <v>213048</v>
      </c>
    </row>
    <row r="21" spans="1:8" ht="16.2" thickBot="1" x14ac:dyDescent="0.35">
      <c r="A21" s="441">
        <f t="shared" si="1"/>
        <v>16</v>
      </c>
      <c r="B21" s="601" t="s">
        <v>1030</v>
      </c>
      <c r="C21" s="602">
        <f>IF(C18=0,0,C15/C18)</f>
        <v>0</v>
      </c>
      <c r="D21" s="603">
        <f>IF(D18=0,0,D15/D18)</f>
        <v>0</v>
      </c>
    </row>
    <row r="22" spans="1:8" x14ac:dyDescent="0.3">
      <c r="A22" s="136"/>
      <c r="B22" s="137"/>
      <c r="C22" s="138"/>
      <c r="D22" s="138"/>
    </row>
    <row r="23" spans="1:8" x14ac:dyDescent="0.3">
      <c r="A23" s="938" t="s">
        <v>915</v>
      </c>
      <c r="B23" s="939"/>
      <c r="C23" s="939"/>
      <c r="D23" s="940"/>
    </row>
    <row r="24" spans="1:8" x14ac:dyDescent="0.3">
      <c r="A24" s="941" t="s">
        <v>918</v>
      </c>
      <c r="B24" s="942"/>
      <c r="C24" s="942"/>
      <c r="D24" s="943"/>
    </row>
    <row r="25" spans="1:8" x14ac:dyDescent="0.3">
      <c r="A25" s="944" t="s">
        <v>1025</v>
      </c>
      <c r="B25" s="945"/>
      <c r="C25" s="945"/>
      <c r="D25" s="946"/>
    </row>
    <row r="26" spans="1:8" x14ac:dyDescent="0.3">
      <c r="A26" s="929" t="s">
        <v>1026</v>
      </c>
      <c r="B26" s="930"/>
      <c r="C26" s="930"/>
      <c r="D26" s="931"/>
    </row>
  </sheetData>
  <mergeCells count="6">
    <mergeCell ref="A26:D26"/>
    <mergeCell ref="A1:D1"/>
    <mergeCell ref="A2:D2"/>
    <mergeCell ref="A23:D23"/>
    <mergeCell ref="A24:D24"/>
    <mergeCell ref="A25:D25"/>
  </mergeCells>
  <pageMargins left="0.74803149606299213" right="0.74803149606299213" top="0.59055118110236227" bottom="0.59055118110236227" header="0.51181102362204722" footer="0.51181102362204722"/>
  <pageSetup paperSize="9" scale="9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árok15">
    <tabColor indexed="42"/>
    <pageSetUpPr fitToPage="1"/>
  </sheetPr>
  <dimension ref="A1:I25"/>
  <sheetViews>
    <sheetView zoomScaleNormal="100" workbookViewId="0">
      <pane xSplit="2" ySplit="5" topLeftCell="C6" activePane="bottomRight" state="frozen"/>
      <selection pane="topRight" activeCell="C1" sqref="C1"/>
      <selection pane="bottomLeft" activeCell="A6" sqref="A6"/>
      <selection pane="bottomRight" activeCell="D25" sqref="D25"/>
    </sheetView>
  </sheetViews>
  <sheetFormatPr defaultColWidth="9.109375" defaultRowHeight="15.6" x14ac:dyDescent="0.3"/>
  <cols>
    <col min="1" max="1" width="9.109375" style="1"/>
    <col min="2" max="2" width="88.5546875" style="4" customWidth="1"/>
    <col min="3" max="3" width="23.44140625" style="1" customWidth="1"/>
    <col min="4" max="4" width="22.88671875" style="1" customWidth="1"/>
    <col min="5" max="5" width="19" style="116" customWidth="1"/>
    <col min="6" max="6" width="18.6640625" style="1" customWidth="1"/>
    <col min="7" max="7" width="13.44140625" style="1" customWidth="1"/>
    <col min="8" max="8" width="9.109375" style="1"/>
    <col min="9" max="9" width="13.6640625" style="1" customWidth="1"/>
    <col min="10" max="16384" width="9.109375" style="1"/>
  </cols>
  <sheetData>
    <row r="1" spans="1:9" ht="50.1" customHeight="1" thickBot="1" x14ac:dyDescent="0.35">
      <c r="A1" s="947" t="s">
        <v>1189</v>
      </c>
      <c r="B1" s="948"/>
      <c r="C1" s="948"/>
      <c r="D1" s="949"/>
    </row>
    <row r="2" spans="1:9" ht="27.75" customHeight="1" x14ac:dyDescent="0.3">
      <c r="A2" s="801" t="s">
        <v>1417</v>
      </c>
      <c r="B2" s="802"/>
      <c r="C2" s="802"/>
      <c r="D2" s="953"/>
    </row>
    <row r="3" spans="1:9" ht="18.75" customHeight="1" x14ac:dyDescent="0.3">
      <c r="A3" s="950" t="s">
        <v>136</v>
      </c>
      <c r="B3" s="924" t="s">
        <v>239</v>
      </c>
      <c r="C3" s="951" t="s">
        <v>221</v>
      </c>
      <c r="D3" s="952"/>
    </row>
    <row r="4" spans="1:9" s="3" customFormat="1" ht="19.5" customHeight="1" x14ac:dyDescent="0.25">
      <c r="A4" s="950"/>
      <c r="B4" s="924"/>
      <c r="C4" s="305">
        <v>2024</v>
      </c>
      <c r="D4" s="314">
        <v>2025</v>
      </c>
      <c r="E4" s="117"/>
    </row>
    <row r="5" spans="1:9" s="3" customFormat="1" ht="15.75" customHeight="1" x14ac:dyDescent="0.25">
      <c r="A5" s="15"/>
      <c r="B5" s="340"/>
      <c r="C5" s="305" t="s">
        <v>201</v>
      </c>
      <c r="D5" s="314" t="s">
        <v>202</v>
      </c>
      <c r="E5" s="117"/>
    </row>
    <row r="6" spans="1:9" s="3" customFormat="1" x14ac:dyDescent="0.25">
      <c r="A6" s="45">
        <v>1</v>
      </c>
      <c r="B6" s="26" t="s">
        <v>145</v>
      </c>
      <c r="C6" s="77">
        <v>1324306.22</v>
      </c>
      <c r="D6" s="78">
        <v>1482776.57</v>
      </c>
      <c r="E6" s="117"/>
    </row>
    <row r="7" spans="1:9" s="3" customFormat="1" x14ac:dyDescent="0.25">
      <c r="A7" s="45">
        <f t="shared" ref="A7:A20" si="0">A6+1</f>
        <v>2</v>
      </c>
      <c r="B7" s="306" t="s">
        <v>109</v>
      </c>
      <c r="C7" s="21">
        <f>SUM(C8:C13)</f>
        <v>236506.33</v>
      </c>
      <c r="D7" s="22">
        <f>SUM(D8:D13)</f>
        <v>227431.72</v>
      </c>
      <c r="E7" s="117"/>
      <c r="F7" s="749"/>
    </row>
    <row r="8" spans="1:9" s="3" customFormat="1" ht="18.600000000000001" x14ac:dyDescent="0.25">
      <c r="A8" s="45">
        <f t="shared" si="0"/>
        <v>3</v>
      </c>
      <c r="B8" s="27" t="s">
        <v>868</v>
      </c>
      <c r="C8" s="62"/>
      <c r="D8" s="67"/>
      <c r="E8" s="117"/>
      <c r="F8" s="749"/>
    </row>
    <row r="9" spans="1:9" s="3" customFormat="1" x14ac:dyDescent="0.25">
      <c r="A9" s="45">
        <f t="shared" si="0"/>
        <v>4</v>
      </c>
      <c r="B9" s="431" t="s">
        <v>950</v>
      </c>
      <c r="C9" s="62">
        <v>235710.33</v>
      </c>
      <c r="D9" s="67">
        <v>226636.72</v>
      </c>
      <c r="E9" s="117"/>
    </row>
    <row r="10" spans="1:9" s="3" customFormat="1" x14ac:dyDescent="0.25">
      <c r="A10" s="45">
        <f t="shared" si="0"/>
        <v>5</v>
      </c>
      <c r="B10" s="27" t="s">
        <v>617</v>
      </c>
      <c r="C10" s="62"/>
      <c r="D10" s="67"/>
      <c r="E10" s="117"/>
    </row>
    <row r="11" spans="1:9" s="3" customFormat="1" x14ac:dyDescent="0.25">
      <c r="A11" s="45">
        <f t="shared" si="0"/>
        <v>6</v>
      </c>
      <c r="B11" s="27" t="s">
        <v>274</v>
      </c>
      <c r="C11" s="62"/>
      <c r="D11" s="67"/>
      <c r="E11" s="117"/>
    </row>
    <row r="12" spans="1:9" s="3" customFormat="1" x14ac:dyDescent="0.25">
      <c r="A12" s="45">
        <f t="shared" si="0"/>
        <v>7</v>
      </c>
      <c r="B12" s="27" t="s">
        <v>275</v>
      </c>
      <c r="C12" s="62"/>
      <c r="D12" s="67"/>
      <c r="E12" s="117"/>
    </row>
    <row r="13" spans="1:9" s="3" customFormat="1" ht="19.5" customHeight="1" x14ac:dyDescent="0.25">
      <c r="A13" s="45">
        <f t="shared" si="0"/>
        <v>8</v>
      </c>
      <c r="B13" s="27" t="s">
        <v>276</v>
      </c>
      <c r="C13" s="62">
        <v>796</v>
      </c>
      <c r="D13" s="67">
        <v>795</v>
      </c>
      <c r="E13" s="117"/>
    </row>
    <row r="14" spans="1:9" s="3" customFormat="1" ht="21.75" customHeight="1" x14ac:dyDescent="0.25">
      <c r="A14" s="45">
        <f t="shared" si="0"/>
        <v>9</v>
      </c>
      <c r="B14" s="306" t="s">
        <v>43</v>
      </c>
      <c r="C14" s="21">
        <f>C6+C7</f>
        <v>1560812.55</v>
      </c>
      <c r="D14" s="22">
        <f>D6+D7</f>
        <v>1710208.29</v>
      </c>
      <c r="E14" s="117"/>
    </row>
    <row r="15" spans="1:9" s="3" customFormat="1" ht="27" customHeight="1" x14ac:dyDescent="0.25">
      <c r="A15" s="45">
        <f t="shared" si="0"/>
        <v>10</v>
      </c>
      <c r="B15" s="306" t="s">
        <v>788</v>
      </c>
      <c r="C15" s="77">
        <v>2100000</v>
      </c>
      <c r="D15" s="78">
        <v>2450000</v>
      </c>
      <c r="E15" s="117"/>
      <c r="F15" s="749"/>
      <c r="G15" s="749"/>
    </row>
    <row r="16" spans="1:9" s="3" customFormat="1" ht="31.2" x14ac:dyDescent="0.25">
      <c r="A16" s="45" t="s">
        <v>519</v>
      </c>
      <c r="B16" s="306" t="s">
        <v>650</v>
      </c>
      <c r="C16" s="77">
        <v>593969</v>
      </c>
      <c r="D16" s="78">
        <v>7859078.4400000004</v>
      </c>
      <c r="E16" s="779"/>
      <c r="F16" s="749"/>
      <c r="G16" s="749"/>
      <c r="I16" s="750"/>
    </row>
    <row r="17" spans="1:8" s="3" customFormat="1" ht="28.5" customHeight="1" x14ac:dyDescent="0.25">
      <c r="A17" s="45">
        <f>A15+1</f>
        <v>11</v>
      </c>
      <c r="B17" s="306" t="s">
        <v>572</v>
      </c>
      <c r="C17" s="77">
        <v>679460</v>
      </c>
      <c r="D17" s="78">
        <v>2730890</v>
      </c>
      <c r="E17" s="117"/>
      <c r="F17" s="749"/>
    </row>
    <row r="18" spans="1:8" s="3" customFormat="1" ht="23.25" customHeight="1" x14ac:dyDescent="0.25">
      <c r="A18" s="45">
        <f t="shared" si="0"/>
        <v>12</v>
      </c>
      <c r="B18" s="306" t="s">
        <v>186</v>
      </c>
      <c r="C18" s="77"/>
      <c r="D18" s="78"/>
      <c r="E18" s="117"/>
    </row>
    <row r="19" spans="1:8" s="3" customFormat="1" ht="33" customHeight="1" x14ac:dyDescent="0.25">
      <c r="A19" s="45">
        <f t="shared" si="0"/>
        <v>13</v>
      </c>
      <c r="B19" s="306" t="s">
        <v>573</v>
      </c>
      <c r="C19" s="77"/>
      <c r="D19" s="78"/>
      <c r="E19" s="117"/>
      <c r="F19" s="749"/>
    </row>
    <row r="20" spans="1:8" s="3" customFormat="1" ht="21" customHeight="1" thickBot="1" x14ac:dyDescent="0.3">
      <c r="A20" s="46">
        <f t="shared" si="0"/>
        <v>14</v>
      </c>
      <c r="B20" s="308" t="s">
        <v>66</v>
      </c>
      <c r="C20" s="24">
        <f>SUM(C14:C19)</f>
        <v>4934241.55</v>
      </c>
      <c r="D20" s="25">
        <f>SUM(D14:D19)</f>
        <v>14750176.73</v>
      </c>
      <c r="E20" s="117"/>
    </row>
    <row r="21" spans="1:8" ht="9" customHeight="1" x14ac:dyDescent="0.3">
      <c r="E21" s="117"/>
    </row>
    <row r="22" spans="1:8" ht="15.75" customHeight="1" x14ac:dyDescent="0.3">
      <c r="A22" s="899" t="s">
        <v>869</v>
      </c>
      <c r="B22" s="900"/>
      <c r="C22" s="900"/>
      <c r="D22" s="901"/>
      <c r="E22" s="117"/>
    </row>
    <row r="23" spans="1:8" ht="15.75" customHeight="1" x14ac:dyDescent="0.3">
      <c r="A23" s="917" t="s">
        <v>870</v>
      </c>
      <c r="B23" s="918"/>
      <c r="C23" s="918"/>
      <c r="D23" s="919"/>
      <c r="E23" s="117"/>
      <c r="F23" s="59"/>
      <c r="G23" s="59"/>
      <c r="H23" s="59"/>
    </row>
    <row r="24" spans="1:8" x14ac:dyDescent="0.3">
      <c r="A24" s="249"/>
      <c r="B24" s="283"/>
    </row>
    <row r="25" spans="1:8" x14ac:dyDescent="0.3">
      <c r="D25" s="780"/>
    </row>
  </sheetData>
  <mergeCells count="7">
    <mergeCell ref="A23:D23"/>
    <mergeCell ref="A22:D22"/>
    <mergeCell ref="A1:D1"/>
    <mergeCell ref="A3:A4"/>
    <mergeCell ref="B3:B4"/>
    <mergeCell ref="C3:D3"/>
    <mergeCell ref="A2:D2"/>
  </mergeCells>
  <phoneticPr fontId="0" type="noConversion"/>
  <printOptions gridLines="1"/>
  <pageMargins left="0.74803149606299213" right="0.54" top="0.98425196850393704" bottom="0.82" header="0.51181102362204722" footer="0.51181102362204722"/>
  <pageSetup paperSize="9" scale="94"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árok16">
    <tabColor indexed="42"/>
    <pageSetUpPr fitToPage="1"/>
  </sheetPr>
  <dimension ref="A1:J83"/>
  <sheetViews>
    <sheetView zoomScaleNormal="100" workbookViewId="0">
      <pane xSplit="2" ySplit="5" topLeftCell="C6" activePane="bottomRight" state="frozen"/>
      <selection pane="topRight" activeCell="C1" sqref="C1"/>
      <selection pane="bottomLeft" activeCell="A6" sqref="A6"/>
      <selection pane="bottomRight" activeCell="B25" sqref="B25"/>
    </sheetView>
  </sheetViews>
  <sheetFormatPr defaultColWidth="9.109375" defaultRowHeight="15.6" x14ac:dyDescent="0.3"/>
  <cols>
    <col min="1" max="1" width="7.44140625" style="1" customWidth="1"/>
    <col min="2" max="2" width="51.5546875" style="4" customWidth="1"/>
    <col min="3" max="3" width="22.44140625" style="4" customWidth="1"/>
    <col min="4" max="4" width="18.109375" style="1" customWidth="1"/>
    <col min="5" max="5" width="18.5546875" style="1" customWidth="1"/>
    <col min="6" max="6" width="16.44140625" style="1" customWidth="1"/>
    <col min="7" max="7" width="11.88671875" style="1" customWidth="1"/>
    <col min="8" max="8" width="15.44140625" style="1" customWidth="1"/>
    <col min="9" max="9" width="19.44140625" style="1" customWidth="1"/>
    <col min="10" max="10" width="9.109375" style="1"/>
    <col min="11" max="11" width="11.6640625" style="1" bestFit="1" customWidth="1"/>
    <col min="12" max="16384" width="9.109375" style="1"/>
  </cols>
  <sheetData>
    <row r="1" spans="1:10" ht="35.1" customHeight="1" thickBot="1" x14ac:dyDescent="0.35">
      <c r="A1" s="956" t="s">
        <v>1190</v>
      </c>
      <c r="B1" s="957"/>
      <c r="C1" s="957"/>
      <c r="D1" s="957"/>
      <c r="E1" s="957"/>
      <c r="F1" s="957"/>
      <c r="G1" s="957"/>
      <c r="H1" s="957"/>
      <c r="I1" s="958"/>
    </row>
    <row r="2" spans="1:10" ht="35.1" customHeight="1" x14ac:dyDescent="0.3">
      <c r="A2" s="832" t="s">
        <v>1415</v>
      </c>
      <c r="B2" s="833"/>
      <c r="C2" s="833"/>
      <c r="D2" s="833"/>
      <c r="E2" s="833"/>
      <c r="F2" s="833"/>
      <c r="G2" s="833"/>
      <c r="H2" s="833"/>
      <c r="I2" s="834"/>
    </row>
    <row r="3" spans="1:10" s="3" customFormat="1" ht="35.25" customHeight="1" x14ac:dyDescent="0.25">
      <c r="A3" s="961" t="s">
        <v>136</v>
      </c>
      <c r="B3" s="868" t="s">
        <v>239</v>
      </c>
      <c r="C3" s="959" t="s">
        <v>1191</v>
      </c>
      <c r="D3" s="868" t="s">
        <v>1192</v>
      </c>
      <c r="E3" s="868" t="s">
        <v>1193</v>
      </c>
      <c r="F3" s="868" t="s">
        <v>665</v>
      </c>
      <c r="G3" s="869" t="s">
        <v>160</v>
      </c>
      <c r="H3" s="869" t="s">
        <v>655</v>
      </c>
      <c r="I3" s="954" t="s">
        <v>161</v>
      </c>
    </row>
    <row r="4" spans="1:10" s="3" customFormat="1" ht="72" customHeight="1" x14ac:dyDescent="0.25">
      <c r="A4" s="962"/>
      <c r="B4" s="863"/>
      <c r="C4" s="960"/>
      <c r="D4" s="863"/>
      <c r="E4" s="863"/>
      <c r="F4" s="863"/>
      <c r="G4" s="870"/>
      <c r="H4" s="870"/>
      <c r="I4" s="955"/>
    </row>
    <row r="5" spans="1:10" s="3" customFormat="1" ht="15.75" customHeight="1" x14ac:dyDescent="0.25">
      <c r="A5" s="446"/>
      <c r="B5" s="529"/>
      <c r="C5" s="448" t="s">
        <v>201</v>
      </c>
      <c r="D5" s="448" t="s">
        <v>202</v>
      </c>
      <c r="E5" s="448" t="s">
        <v>203</v>
      </c>
      <c r="F5" s="448" t="s">
        <v>210</v>
      </c>
      <c r="G5" s="448" t="s">
        <v>204</v>
      </c>
      <c r="H5" s="448" t="s">
        <v>205</v>
      </c>
      <c r="I5" s="530" t="s">
        <v>520</v>
      </c>
    </row>
    <row r="6" spans="1:10" s="3" customFormat="1" x14ac:dyDescent="0.25">
      <c r="A6" s="446">
        <v>1</v>
      </c>
      <c r="B6" s="310" t="s">
        <v>271</v>
      </c>
      <c r="C6" s="227"/>
      <c r="D6" s="227"/>
      <c r="E6" s="227">
        <v>3874.5</v>
      </c>
      <c r="F6" s="227">
        <v>742.85</v>
      </c>
      <c r="G6" s="227"/>
      <c r="H6" s="227">
        <v>139931.01999999999</v>
      </c>
      <c r="I6" s="289">
        <f t="shared" ref="I6:I17" si="0">SUM(C6:H6)</f>
        <v>144548.37</v>
      </c>
    </row>
    <row r="7" spans="1:10" s="3" customFormat="1" x14ac:dyDescent="0.25">
      <c r="A7" s="446"/>
      <c r="B7" s="309" t="s">
        <v>217</v>
      </c>
      <c r="C7" s="227"/>
      <c r="D7" s="227"/>
      <c r="E7" s="227"/>
      <c r="F7" s="227"/>
      <c r="G7" s="227"/>
      <c r="H7" s="227"/>
      <c r="I7" s="289"/>
    </row>
    <row r="8" spans="1:10" s="3" customFormat="1" x14ac:dyDescent="0.25">
      <c r="A8" s="446">
        <v>2</v>
      </c>
      <c r="B8" s="309" t="s">
        <v>44</v>
      </c>
      <c r="C8" s="227"/>
      <c r="D8" s="227"/>
      <c r="E8" s="227">
        <v>3874.5</v>
      </c>
      <c r="F8" s="227">
        <v>742.85</v>
      </c>
      <c r="G8" s="227"/>
      <c r="H8" s="227">
        <v>139931.01999999999</v>
      </c>
      <c r="I8" s="289">
        <f t="shared" si="0"/>
        <v>144548.37</v>
      </c>
      <c r="J8" s="750"/>
    </row>
    <row r="9" spans="1:10" x14ac:dyDescent="0.3">
      <c r="A9" s="446">
        <v>3</v>
      </c>
      <c r="B9" s="310" t="s">
        <v>200</v>
      </c>
      <c r="C9" s="227">
        <v>1841501.79</v>
      </c>
      <c r="D9" s="227"/>
      <c r="E9" s="227"/>
      <c r="F9" s="227">
        <v>252240</v>
      </c>
      <c r="G9" s="227"/>
      <c r="H9" s="227">
        <v>1500000</v>
      </c>
      <c r="I9" s="289">
        <f t="shared" si="0"/>
        <v>3593741.79</v>
      </c>
      <c r="J9" s="3"/>
    </row>
    <row r="10" spans="1:10" ht="31.2" x14ac:dyDescent="0.3">
      <c r="A10" s="446">
        <v>4</v>
      </c>
      <c r="B10" s="310" t="s">
        <v>653</v>
      </c>
      <c r="C10" s="240">
        <f>SUM(C11:C16)</f>
        <v>0</v>
      </c>
      <c r="D10" s="240">
        <f t="shared" ref="D10:I10" si="1">SUM(D11:D16)</f>
        <v>23184</v>
      </c>
      <c r="E10" s="240">
        <f t="shared" si="1"/>
        <v>166853.68</v>
      </c>
      <c r="F10" s="240">
        <f t="shared" si="1"/>
        <v>116582.79000000001</v>
      </c>
      <c r="G10" s="240">
        <f t="shared" si="1"/>
        <v>0</v>
      </c>
      <c r="H10" s="240">
        <f t="shared" si="1"/>
        <v>95774.32</v>
      </c>
      <c r="I10" s="289">
        <f t="shared" si="1"/>
        <v>402394.79000000004</v>
      </c>
      <c r="J10" s="3"/>
    </row>
    <row r="11" spans="1:10" x14ac:dyDescent="0.3">
      <c r="A11" s="446">
        <v>5</v>
      </c>
      <c r="B11" s="309" t="s">
        <v>781</v>
      </c>
      <c r="C11" s="227"/>
      <c r="D11" s="227"/>
      <c r="E11" s="227">
        <v>16258.14</v>
      </c>
      <c r="F11" s="227">
        <v>2472.3000000000002</v>
      </c>
      <c r="G11" s="227"/>
      <c r="H11" s="227"/>
      <c r="I11" s="289">
        <f t="shared" si="0"/>
        <v>18730.439999999999</v>
      </c>
      <c r="J11" s="750"/>
    </row>
    <row r="12" spans="1:10" x14ac:dyDescent="0.3">
      <c r="A12" s="446">
        <v>6</v>
      </c>
      <c r="B12" s="309" t="s">
        <v>782</v>
      </c>
      <c r="C12" s="227"/>
      <c r="D12" s="227"/>
      <c r="E12" s="227">
        <v>1844.26</v>
      </c>
      <c r="F12" s="227"/>
      <c r="G12" s="227"/>
      <c r="H12" s="227"/>
      <c r="I12" s="289">
        <f t="shared" si="0"/>
        <v>1844.26</v>
      </c>
      <c r="J12" s="750"/>
    </row>
    <row r="13" spans="1:10" x14ac:dyDescent="0.3">
      <c r="A13" s="446">
        <v>7</v>
      </c>
      <c r="B13" s="309" t="s">
        <v>783</v>
      </c>
      <c r="C13" s="227"/>
      <c r="D13" s="227"/>
      <c r="E13" s="227">
        <v>71599.53</v>
      </c>
      <c r="F13" s="227">
        <v>55774.69</v>
      </c>
      <c r="G13" s="227"/>
      <c r="H13" s="227">
        <v>62615.98</v>
      </c>
      <c r="I13" s="289">
        <f t="shared" si="0"/>
        <v>189990.2</v>
      </c>
      <c r="J13" s="750"/>
    </row>
    <row r="14" spans="1:10" ht="31.2" x14ac:dyDescent="0.3">
      <c r="A14" s="446">
        <v>8</v>
      </c>
      <c r="B14" s="309" t="s">
        <v>784</v>
      </c>
      <c r="C14" s="227"/>
      <c r="D14" s="227">
        <v>23184</v>
      </c>
      <c r="E14" s="227">
        <v>77151.75</v>
      </c>
      <c r="F14" s="227">
        <v>16355.8</v>
      </c>
      <c r="G14" s="227"/>
      <c r="H14" s="227">
        <v>33158.339999999997</v>
      </c>
      <c r="I14" s="289">
        <f t="shared" si="0"/>
        <v>149849.89000000001</v>
      </c>
      <c r="J14" s="750"/>
    </row>
    <row r="15" spans="1:10" ht="31.2" x14ac:dyDescent="0.3">
      <c r="A15" s="446">
        <v>9</v>
      </c>
      <c r="B15" s="309" t="s">
        <v>785</v>
      </c>
      <c r="C15" s="227"/>
      <c r="D15" s="227"/>
      <c r="E15" s="227"/>
      <c r="F15" s="227">
        <v>41980</v>
      </c>
      <c r="G15" s="227"/>
      <c r="H15" s="227"/>
      <c r="I15" s="289">
        <f t="shared" si="0"/>
        <v>41980</v>
      </c>
      <c r="J15" s="750"/>
    </row>
    <row r="16" spans="1:10" x14ac:dyDescent="0.3">
      <c r="A16" s="446">
        <v>10</v>
      </c>
      <c r="B16" s="309" t="s">
        <v>786</v>
      </c>
      <c r="C16" s="227"/>
      <c r="D16" s="227"/>
      <c r="E16" s="227"/>
      <c r="F16" s="227"/>
      <c r="G16" s="227"/>
      <c r="H16" s="227"/>
      <c r="I16" s="289">
        <f t="shared" si="0"/>
        <v>0</v>
      </c>
      <c r="J16" s="3"/>
    </row>
    <row r="17" spans="1:10" x14ac:dyDescent="0.3">
      <c r="A17" s="446">
        <v>11</v>
      </c>
      <c r="B17" s="310" t="s">
        <v>116</v>
      </c>
      <c r="C17" s="227"/>
      <c r="D17" s="227"/>
      <c r="E17" s="227">
        <v>7068.63</v>
      </c>
      <c r="F17" s="227">
        <v>2300.0100000000002</v>
      </c>
      <c r="G17" s="227"/>
      <c r="H17" s="227"/>
      <c r="I17" s="289">
        <f t="shared" si="0"/>
        <v>9368.64</v>
      </c>
      <c r="J17" s="3"/>
    </row>
    <row r="18" spans="1:10" x14ac:dyDescent="0.3">
      <c r="A18" s="446">
        <v>12</v>
      </c>
      <c r="B18" s="310" t="s">
        <v>117</v>
      </c>
      <c r="C18" s="227">
        <v>4490</v>
      </c>
      <c r="D18" s="227"/>
      <c r="E18" s="227">
        <v>22017</v>
      </c>
      <c r="F18" s="227">
        <v>12730.5</v>
      </c>
      <c r="G18" s="227"/>
      <c r="H18" s="227">
        <v>351630</v>
      </c>
      <c r="I18" s="289">
        <f t="shared" ref="I18:I23" si="2">SUM(C18:H18)</f>
        <v>390867.5</v>
      </c>
      <c r="J18" s="3"/>
    </row>
    <row r="19" spans="1:10" x14ac:dyDescent="0.3">
      <c r="A19" s="446">
        <v>13</v>
      </c>
      <c r="B19" s="310" t="s">
        <v>214</v>
      </c>
      <c r="C19" s="227"/>
      <c r="D19" s="227"/>
      <c r="E19" s="227">
        <v>6488.25</v>
      </c>
      <c r="F19" s="227">
        <v>281076</v>
      </c>
      <c r="G19" s="227"/>
      <c r="H19" s="227">
        <v>2026769.79</v>
      </c>
      <c r="I19" s="289">
        <f t="shared" si="2"/>
        <v>2314334.04</v>
      </c>
      <c r="J19" s="3"/>
    </row>
    <row r="20" spans="1:10" x14ac:dyDescent="0.3">
      <c r="A20" s="446">
        <v>14</v>
      </c>
      <c r="B20" s="310" t="s">
        <v>118</v>
      </c>
      <c r="C20" s="227"/>
      <c r="D20" s="227"/>
      <c r="E20" s="227"/>
      <c r="F20" s="227"/>
      <c r="G20" s="227"/>
      <c r="H20" s="227"/>
      <c r="I20" s="289">
        <f t="shared" si="2"/>
        <v>0</v>
      </c>
    </row>
    <row r="21" spans="1:10" x14ac:dyDescent="0.3">
      <c r="A21" s="446">
        <v>15</v>
      </c>
      <c r="B21" s="310" t="s">
        <v>222</v>
      </c>
      <c r="C21" s="227"/>
      <c r="D21" s="227"/>
      <c r="E21" s="227"/>
      <c r="F21" s="227"/>
      <c r="G21" s="227"/>
      <c r="H21" s="227"/>
      <c r="I21" s="289">
        <f t="shared" si="2"/>
        <v>0</v>
      </c>
    </row>
    <row r="22" spans="1:10" x14ac:dyDescent="0.3">
      <c r="A22" s="446">
        <v>16</v>
      </c>
      <c r="B22" s="531" t="s">
        <v>643</v>
      </c>
      <c r="C22" s="227"/>
      <c r="D22" s="227"/>
      <c r="E22" s="227">
        <v>15600</v>
      </c>
      <c r="F22" s="227"/>
      <c r="G22" s="227"/>
      <c r="H22" s="227">
        <v>10912387.5</v>
      </c>
      <c r="I22" s="289">
        <f t="shared" si="2"/>
        <v>10927987.5</v>
      </c>
      <c r="J22" s="3"/>
    </row>
    <row r="23" spans="1:10" ht="47.4" thickBot="1" x14ac:dyDescent="0.35">
      <c r="A23" s="447">
        <v>17</v>
      </c>
      <c r="B23" s="532" t="s">
        <v>654</v>
      </c>
      <c r="C23" s="228">
        <f t="shared" ref="C23:H23" si="3">+C6+C9+C10+C17+C18+C19+C20+C21+C22</f>
        <v>1845991.79</v>
      </c>
      <c r="D23" s="228">
        <f t="shared" si="3"/>
        <v>23184</v>
      </c>
      <c r="E23" s="228">
        <f t="shared" si="3"/>
        <v>221902.06</v>
      </c>
      <c r="F23" s="228">
        <f t="shared" si="3"/>
        <v>665672.15</v>
      </c>
      <c r="G23" s="228">
        <f t="shared" si="3"/>
        <v>0</v>
      </c>
      <c r="H23" s="228">
        <f t="shared" si="3"/>
        <v>15026492.629999999</v>
      </c>
      <c r="I23" s="533">
        <f t="shared" si="2"/>
        <v>17783242.629999999</v>
      </c>
      <c r="J23" s="3"/>
    </row>
    <row r="24" spans="1:10" x14ac:dyDescent="0.3">
      <c r="C24" s="115"/>
      <c r="D24" s="114"/>
      <c r="E24" s="114"/>
      <c r="F24" s="114"/>
      <c r="G24" s="114"/>
      <c r="H24" s="114"/>
    </row>
    <row r="25" spans="1:10" x14ac:dyDescent="0.3">
      <c r="A25" s="247"/>
      <c r="B25" s="248"/>
      <c r="C25" s="114"/>
      <c r="D25" s="114"/>
      <c r="E25" s="114"/>
      <c r="F25" s="114"/>
      <c r="G25" s="114"/>
      <c r="H25" s="114"/>
    </row>
    <row r="26" spans="1:10" x14ac:dyDescent="0.3">
      <c r="C26" s="114"/>
      <c r="D26" s="114"/>
      <c r="E26" s="114"/>
      <c r="F26" s="114"/>
      <c r="G26" s="114"/>
      <c r="H26" s="114"/>
    </row>
    <row r="27" spans="1:10" x14ac:dyDescent="0.3">
      <c r="C27" s="114"/>
      <c r="D27" s="114"/>
      <c r="E27" s="114"/>
      <c r="F27" s="114"/>
      <c r="G27" s="114"/>
      <c r="H27" s="114"/>
    </row>
    <row r="28" spans="1:10" x14ac:dyDescent="0.3">
      <c r="C28" s="114"/>
      <c r="D28" s="114"/>
      <c r="E28" s="114"/>
      <c r="F28" s="114"/>
      <c r="G28" s="114"/>
      <c r="H28" s="114"/>
    </row>
    <row r="29" spans="1:10" x14ac:dyDescent="0.3">
      <c r="C29" s="114"/>
      <c r="D29" s="114"/>
      <c r="E29" s="114"/>
      <c r="F29" s="114"/>
      <c r="G29" s="114"/>
      <c r="H29" s="114"/>
    </row>
    <row r="30" spans="1:10" x14ac:dyDescent="0.3">
      <c r="C30" s="114"/>
      <c r="D30" s="114"/>
      <c r="E30" s="114"/>
      <c r="F30" s="114"/>
      <c r="G30" s="114"/>
      <c r="H30" s="114"/>
    </row>
    <row r="31" spans="1:10" x14ac:dyDescent="0.3">
      <c r="C31" s="114"/>
      <c r="D31" s="114"/>
      <c r="E31" s="114"/>
      <c r="F31" s="114"/>
      <c r="G31" s="114"/>
      <c r="H31" s="114"/>
    </row>
    <row r="32" spans="1:10" x14ac:dyDescent="0.3">
      <c r="C32" s="114"/>
      <c r="D32" s="114"/>
      <c r="E32" s="114"/>
      <c r="F32" s="114"/>
      <c r="G32" s="114"/>
      <c r="H32" s="114"/>
    </row>
    <row r="33" spans="3:8" x14ac:dyDescent="0.3">
      <c r="C33" s="114"/>
      <c r="D33" s="114"/>
      <c r="E33" s="114"/>
      <c r="F33" s="114"/>
      <c r="G33" s="114"/>
      <c r="H33" s="114"/>
    </row>
    <row r="34" spans="3:8" x14ac:dyDescent="0.3">
      <c r="C34" s="114"/>
      <c r="D34" s="114"/>
      <c r="E34" s="114"/>
      <c r="F34" s="114"/>
      <c r="G34" s="114"/>
      <c r="H34" s="114"/>
    </row>
    <row r="35" spans="3:8" x14ac:dyDescent="0.3">
      <c r="C35" s="114"/>
      <c r="D35" s="114"/>
      <c r="E35" s="114"/>
      <c r="F35" s="114"/>
      <c r="G35" s="114"/>
      <c r="H35" s="114"/>
    </row>
    <row r="36" spans="3:8" x14ac:dyDescent="0.3">
      <c r="C36" s="114"/>
      <c r="D36" s="114"/>
      <c r="E36" s="114"/>
      <c r="F36" s="114"/>
      <c r="G36" s="114"/>
      <c r="H36" s="114"/>
    </row>
    <row r="37" spans="3:8" x14ac:dyDescent="0.3">
      <c r="C37" s="114"/>
      <c r="D37" s="114"/>
      <c r="E37" s="114"/>
      <c r="F37" s="114"/>
      <c r="G37" s="114"/>
      <c r="H37" s="114"/>
    </row>
    <row r="38" spans="3:8" x14ac:dyDescent="0.3">
      <c r="C38" s="114"/>
      <c r="D38" s="114"/>
      <c r="E38" s="114"/>
      <c r="F38" s="114"/>
      <c r="G38" s="114"/>
      <c r="H38" s="114"/>
    </row>
    <row r="39" spans="3:8" x14ac:dyDescent="0.3">
      <c r="C39" s="114"/>
      <c r="D39" s="114"/>
      <c r="E39" s="114"/>
      <c r="F39" s="114"/>
      <c r="G39" s="114"/>
      <c r="H39" s="114"/>
    </row>
    <row r="40" spans="3:8" x14ac:dyDescent="0.3">
      <c r="C40" s="114"/>
      <c r="D40" s="114"/>
      <c r="E40" s="114"/>
      <c r="F40" s="114"/>
      <c r="G40" s="114"/>
      <c r="H40" s="114"/>
    </row>
    <row r="41" spans="3:8" x14ac:dyDescent="0.3">
      <c r="C41" s="114"/>
      <c r="D41" s="114"/>
      <c r="E41" s="114"/>
      <c r="F41" s="114"/>
      <c r="G41" s="114"/>
      <c r="H41" s="114"/>
    </row>
    <row r="42" spans="3:8" x14ac:dyDescent="0.3">
      <c r="C42" s="114"/>
      <c r="D42" s="114"/>
      <c r="E42" s="114"/>
      <c r="F42" s="114"/>
      <c r="G42" s="114"/>
      <c r="H42" s="114"/>
    </row>
    <row r="43" spans="3:8" x14ac:dyDescent="0.3">
      <c r="C43" s="114"/>
      <c r="D43" s="114"/>
      <c r="E43" s="114"/>
      <c r="F43" s="114"/>
      <c r="G43" s="114"/>
      <c r="H43" s="114"/>
    </row>
    <row r="44" spans="3:8" x14ac:dyDescent="0.3">
      <c r="C44" s="114"/>
      <c r="D44" s="114"/>
      <c r="E44" s="114"/>
      <c r="F44" s="114"/>
      <c r="G44" s="114"/>
      <c r="H44" s="114"/>
    </row>
    <row r="45" spans="3:8" x14ac:dyDescent="0.3">
      <c r="C45" s="114"/>
      <c r="D45" s="114"/>
      <c r="E45" s="114"/>
      <c r="F45" s="114"/>
      <c r="G45" s="114"/>
      <c r="H45" s="114"/>
    </row>
    <row r="46" spans="3:8" x14ac:dyDescent="0.3">
      <c r="C46" s="114"/>
      <c r="D46" s="114"/>
      <c r="E46" s="114"/>
      <c r="F46" s="114"/>
      <c r="G46" s="114"/>
      <c r="H46" s="114"/>
    </row>
    <row r="47" spans="3:8" x14ac:dyDescent="0.3">
      <c r="C47" s="114"/>
      <c r="D47" s="114"/>
      <c r="E47" s="114"/>
      <c r="F47" s="114"/>
      <c r="G47" s="114"/>
      <c r="H47" s="114"/>
    </row>
    <row r="48" spans="3:8" x14ac:dyDescent="0.3">
      <c r="C48" s="114"/>
      <c r="D48" s="114"/>
      <c r="E48" s="114"/>
      <c r="F48" s="114"/>
      <c r="G48" s="114"/>
      <c r="H48" s="114"/>
    </row>
    <row r="49" spans="3:8" x14ac:dyDescent="0.3">
      <c r="C49" s="114"/>
      <c r="D49" s="114"/>
      <c r="E49" s="114"/>
      <c r="F49" s="114"/>
      <c r="G49" s="114"/>
      <c r="H49" s="114"/>
    </row>
    <row r="50" spans="3:8" x14ac:dyDescent="0.3">
      <c r="C50" s="114"/>
      <c r="D50" s="114"/>
      <c r="E50" s="114"/>
      <c r="F50" s="114"/>
      <c r="G50" s="114"/>
      <c r="H50" s="114"/>
    </row>
    <row r="51" spans="3:8" x14ac:dyDescent="0.3">
      <c r="C51" s="114"/>
      <c r="D51" s="114"/>
      <c r="E51" s="114"/>
      <c r="F51" s="114"/>
      <c r="G51" s="114"/>
      <c r="H51" s="114"/>
    </row>
    <row r="52" spans="3:8" x14ac:dyDescent="0.3">
      <c r="C52" s="114"/>
      <c r="D52" s="114"/>
      <c r="E52" s="114"/>
      <c r="F52" s="114"/>
      <c r="G52" s="114"/>
      <c r="H52" s="114"/>
    </row>
    <row r="53" spans="3:8" x14ac:dyDescent="0.3">
      <c r="C53" s="114"/>
      <c r="D53" s="114"/>
      <c r="E53" s="114"/>
      <c r="F53" s="114"/>
      <c r="G53" s="114"/>
      <c r="H53" s="114"/>
    </row>
    <row r="54" spans="3:8" x14ac:dyDescent="0.3">
      <c r="C54" s="114"/>
      <c r="D54" s="114"/>
      <c r="E54" s="114"/>
      <c r="F54" s="114"/>
      <c r="G54" s="114"/>
      <c r="H54" s="114"/>
    </row>
    <row r="55" spans="3:8" x14ac:dyDescent="0.3">
      <c r="C55" s="114"/>
      <c r="D55" s="114"/>
      <c r="E55" s="114"/>
      <c r="F55" s="114"/>
      <c r="G55" s="114"/>
      <c r="H55" s="114"/>
    </row>
    <row r="56" spans="3:8" x14ac:dyDescent="0.3">
      <c r="C56" s="114"/>
      <c r="D56" s="114"/>
      <c r="E56" s="114"/>
      <c r="F56" s="114"/>
      <c r="G56" s="114"/>
      <c r="H56" s="114"/>
    </row>
    <row r="57" spans="3:8" x14ac:dyDescent="0.3">
      <c r="C57" s="114"/>
      <c r="D57" s="114"/>
      <c r="E57" s="114"/>
      <c r="F57" s="114"/>
      <c r="G57" s="114"/>
      <c r="H57" s="114"/>
    </row>
    <row r="58" spans="3:8" x14ac:dyDescent="0.3">
      <c r="C58" s="114"/>
      <c r="D58" s="114"/>
      <c r="E58" s="114"/>
      <c r="F58" s="114"/>
      <c r="G58" s="114"/>
      <c r="H58" s="114"/>
    </row>
    <row r="59" spans="3:8" x14ac:dyDescent="0.3">
      <c r="C59" s="114"/>
      <c r="D59" s="114"/>
      <c r="E59" s="114"/>
      <c r="F59" s="114"/>
      <c r="G59" s="114"/>
      <c r="H59" s="114"/>
    </row>
    <row r="60" spans="3:8" x14ac:dyDescent="0.3">
      <c r="C60" s="114"/>
      <c r="D60" s="114"/>
      <c r="E60" s="114"/>
      <c r="F60" s="114"/>
      <c r="G60" s="114"/>
      <c r="H60" s="114"/>
    </row>
    <row r="61" spans="3:8" x14ac:dyDescent="0.3">
      <c r="C61" s="114"/>
      <c r="D61" s="114"/>
      <c r="E61" s="114"/>
      <c r="F61" s="114"/>
      <c r="G61" s="114"/>
      <c r="H61" s="114"/>
    </row>
    <row r="62" spans="3:8" x14ac:dyDescent="0.3">
      <c r="C62" s="114"/>
      <c r="D62" s="114"/>
      <c r="E62" s="114"/>
      <c r="F62" s="114"/>
      <c r="G62" s="114"/>
      <c r="H62" s="114"/>
    </row>
    <row r="63" spans="3:8" x14ac:dyDescent="0.3">
      <c r="C63" s="114"/>
      <c r="D63" s="114"/>
      <c r="E63" s="114"/>
      <c r="F63" s="114"/>
      <c r="G63" s="114"/>
      <c r="H63" s="114"/>
    </row>
    <row r="64" spans="3:8" x14ac:dyDescent="0.3">
      <c r="C64" s="114"/>
      <c r="D64" s="114"/>
      <c r="E64" s="114"/>
      <c r="F64" s="114"/>
      <c r="G64" s="114"/>
      <c r="H64" s="114"/>
    </row>
    <row r="65" spans="3:8" x14ac:dyDescent="0.3">
      <c r="C65" s="114"/>
      <c r="D65" s="114"/>
      <c r="E65" s="114"/>
      <c r="F65" s="114"/>
      <c r="G65" s="114"/>
      <c r="H65" s="114"/>
    </row>
    <row r="66" spans="3:8" x14ac:dyDescent="0.3">
      <c r="C66" s="114"/>
      <c r="D66" s="114"/>
      <c r="E66" s="114"/>
      <c r="F66" s="114"/>
      <c r="G66" s="114"/>
      <c r="H66" s="114"/>
    </row>
    <row r="67" spans="3:8" x14ac:dyDescent="0.3">
      <c r="C67" s="114"/>
      <c r="D67" s="114"/>
      <c r="E67" s="114"/>
      <c r="F67" s="114"/>
      <c r="G67" s="114"/>
      <c r="H67" s="114"/>
    </row>
    <row r="68" spans="3:8" x14ac:dyDescent="0.3">
      <c r="C68" s="114"/>
      <c r="D68" s="114"/>
      <c r="E68" s="114"/>
      <c r="F68" s="114"/>
      <c r="G68" s="114"/>
      <c r="H68" s="114"/>
    </row>
    <row r="69" spans="3:8" x14ac:dyDescent="0.3">
      <c r="C69" s="114"/>
      <c r="D69" s="114"/>
      <c r="E69" s="114"/>
      <c r="F69" s="114"/>
      <c r="G69" s="114"/>
      <c r="H69" s="114"/>
    </row>
    <row r="70" spans="3:8" x14ac:dyDescent="0.3">
      <c r="C70" s="114"/>
      <c r="D70" s="114"/>
      <c r="E70" s="114"/>
      <c r="F70" s="114"/>
      <c r="G70" s="114"/>
      <c r="H70" s="114"/>
    </row>
    <row r="71" spans="3:8" x14ac:dyDescent="0.3">
      <c r="C71" s="114"/>
      <c r="D71" s="114"/>
      <c r="E71" s="114"/>
      <c r="F71" s="114"/>
      <c r="G71" s="114"/>
      <c r="H71" s="114"/>
    </row>
    <row r="72" spans="3:8" x14ac:dyDescent="0.3">
      <c r="C72" s="114"/>
      <c r="D72" s="114"/>
      <c r="E72" s="114"/>
      <c r="F72" s="114"/>
      <c r="G72" s="114"/>
      <c r="H72" s="114"/>
    </row>
    <row r="73" spans="3:8" x14ac:dyDescent="0.3">
      <c r="C73" s="114"/>
      <c r="D73" s="114"/>
      <c r="E73" s="114"/>
      <c r="F73" s="114"/>
      <c r="G73" s="114"/>
      <c r="H73" s="114"/>
    </row>
    <row r="74" spans="3:8" x14ac:dyDescent="0.3">
      <c r="C74" s="114"/>
      <c r="D74" s="114"/>
      <c r="E74" s="114"/>
      <c r="F74" s="114"/>
      <c r="G74" s="114"/>
      <c r="H74" s="114"/>
    </row>
    <row r="75" spans="3:8" x14ac:dyDescent="0.3">
      <c r="C75" s="114"/>
      <c r="D75" s="114"/>
      <c r="E75" s="114"/>
      <c r="F75" s="114"/>
      <c r="G75" s="114"/>
      <c r="H75" s="114"/>
    </row>
    <row r="76" spans="3:8" x14ac:dyDescent="0.3">
      <c r="C76" s="114"/>
      <c r="D76" s="114"/>
      <c r="E76" s="114"/>
      <c r="F76" s="114"/>
      <c r="G76" s="114"/>
      <c r="H76" s="114"/>
    </row>
    <row r="77" spans="3:8" x14ac:dyDescent="0.3">
      <c r="C77" s="114"/>
      <c r="D77" s="114"/>
      <c r="E77" s="114"/>
      <c r="F77" s="114"/>
      <c r="G77" s="114"/>
      <c r="H77" s="114"/>
    </row>
    <row r="78" spans="3:8" x14ac:dyDescent="0.3">
      <c r="C78" s="114"/>
      <c r="D78" s="114"/>
      <c r="E78" s="114"/>
      <c r="F78" s="114"/>
      <c r="G78" s="114"/>
      <c r="H78" s="114"/>
    </row>
    <row r="79" spans="3:8" x14ac:dyDescent="0.3">
      <c r="C79" s="114"/>
      <c r="D79" s="114"/>
      <c r="E79" s="114"/>
      <c r="F79" s="114"/>
      <c r="G79" s="114"/>
      <c r="H79" s="114"/>
    </row>
    <row r="80" spans="3:8" x14ac:dyDescent="0.3">
      <c r="C80" s="114"/>
      <c r="D80" s="114"/>
      <c r="E80" s="114"/>
      <c r="F80" s="114"/>
      <c r="G80" s="114"/>
      <c r="H80" s="114"/>
    </row>
    <row r="81" spans="3:8" x14ac:dyDescent="0.3">
      <c r="C81" s="114"/>
      <c r="D81" s="114"/>
      <c r="E81" s="114"/>
      <c r="F81" s="114"/>
      <c r="G81" s="114"/>
      <c r="H81" s="114"/>
    </row>
    <row r="82" spans="3:8" x14ac:dyDescent="0.3">
      <c r="C82" s="114"/>
      <c r="D82" s="114"/>
      <c r="E82" s="114"/>
      <c r="F82" s="114"/>
      <c r="G82" s="114"/>
      <c r="H82" s="114"/>
    </row>
    <row r="83" spans="3:8" x14ac:dyDescent="0.3">
      <c r="C83" s="114"/>
      <c r="D83" s="114"/>
      <c r="E83" s="114"/>
      <c r="F83" s="114"/>
      <c r="G83" s="114"/>
      <c r="H83" s="114"/>
    </row>
  </sheetData>
  <mergeCells count="11">
    <mergeCell ref="E3:E4"/>
    <mergeCell ref="I3:I4"/>
    <mergeCell ref="A1:I1"/>
    <mergeCell ref="A2:I2"/>
    <mergeCell ref="G3:G4"/>
    <mergeCell ref="C3:C4"/>
    <mergeCell ref="H3:H4"/>
    <mergeCell ref="A3:A4"/>
    <mergeCell ref="B3:B4"/>
    <mergeCell ref="D3:D4"/>
    <mergeCell ref="F3:F4"/>
  </mergeCells>
  <phoneticPr fontId="0" type="noConversion"/>
  <printOptions gridLines="1"/>
  <pageMargins left="0.66" right="0.44" top="0.98425196850393704" bottom="0.98425196850393704" header="0.51181102362204722" footer="0.51181102362204722"/>
  <pageSetup paperSize="9" scale="76" orientation="landscape" r:id="rId1"/>
  <headerFooter alignWithMargins="0"/>
  <ignoredErrors>
    <ignoredError sqref="I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tabColor indexed="60"/>
    <pageSetUpPr fitToPage="1"/>
  </sheetPr>
  <dimension ref="A1:O101"/>
  <sheetViews>
    <sheetView zoomScaleNormal="100" workbookViewId="0">
      <pane xSplit="1" ySplit="2" topLeftCell="B3" activePane="bottomRight" state="frozen"/>
      <selection activeCell="C48" sqref="C48"/>
      <selection pane="topRight" activeCell="C48" sqref="C48"/>
      <selection pane="bottomLeft" activeCell="C48" sqref="C48"/>
      <selection pane="bottomRight" activeCell="B55" sqref="B55"/>
    </sheetView>
  </sheetViews>
  <sheetFormatPr defaultRowHeight="15.6" x14ac:dyDescent="0.25"/>
  <cols>
    <col min="1" max="1" width="19.5546875" style="19" customWidth="1"/>
    <col min="2" max="2" width="113" style="7" customWidth="1"/>
    <col min="3" max="3" width="13.88671875" style="208" customWidth="1"/>
  </cols>
  <sheetData>
    <row r="1" spans="1:8" ht="18" thickBot="1" x14ac:dyDescent="0.35">
      <c r="A1" s="788" t="s">
        <v>1132</v>
      </c>
      <c r="B1" s="789"/>
      <c r="C1" s="207"/>
    </row>
    <row r="2" spans="1:8" x14ac:dyDescent="0.25">
      <c r="A2" s="101" t="s">
        <v>155</v>
      </c>
      <c r="B2" s="101" t="s">
        <v>209</v>
      </c>
    </row>
    <row r="3" spans="1:8" ht="144.75" customHeight="1" x14ac:dyDescent="0.25">
      <c r="A3" s="181" t="s">
        <v>156</v>
      </c>
      <c r="B3" s="103" t="s">
        <v>227</v>
      </c>
    </row>
    <row r="4" spans="1:8" ht="56.25" customHeight="1" x14ac:dyDescent="0.25">
      <c r="A4" s="181" t="s">
        <v>157</v>
      </c>
      <c r="B4" s="181" t="s">
        <v>58</v>
      </c>
    </row>
    <row r="5" spans="1:8" ht="46.8" x14ac:dyDescent="0.25">
      <c r="A5" s="181" t="s">
        <v>32</v>
      </c>
      <c r="B5" s="103" t="s">
        <v>1226</v>
      </c>
    </row>
    <row r="6" spans="1:8" ht="302.25" customHeight="1" x14ac:dyDescent="0.25">
      <c r="A6" s="181" t="s">
        <v>33</v>
      </c>
      <c r="B6" s="181" t="s">
        <v>892</v>
      </c>
      <c r="D6" s="208"/>
    </row>
    <row r="7" spans="1:8" ht="38.25" customHeight="1" x14ac:dyDescent="0.25">
      <c r="A7" s="181" t="s">
        <v>34</v>
      </c>
      <c r="B7" s="103" t="s">
        <v>893</v>
      </c>
      <c r="D7" s="208"/>
    </row>
    <row r="8" spans="1:8" ht="63.75" customHeight="1" x14ac:dyDescent="0.25">
      <c r="A8" s="102" t="s">
        <v>154</v>
      </c>
      <c r="B8" s="141" t="s">
        <v>971</v>
      </c>
      <c r="D8" s="208"/>
    </row>
    <row r="9" spans="1:8" ht="21" customHeight="1" x14ac:dyDescent="0.25">
      <c r="A9" s="103" t="s">
        <v>511</v>
      </c>
      <c r="B9" s="103" t="s">
        <v>1133</v>
      </c>
    </row>
    <row r="10" spans="1:8" ht="51.75" customHeight="1" x14ac:dyDescent="0.25">
      <c r="A10" s="106" t="s">
        <v>72</v>
      </c>
      <c r="B10" s="104" t="s">
        <v>766</v>
      </c>
    </row>
    <row r="11" spans="1:8" ht="66" customHeight="1" x14ac:dyDescent="0.25">
      <c r="A11" s="102" t="s">
        <v>148</v>
      </c>
      <c r="B11" s="102" t="s">
        <v>972</v>
      </c>
    </row>
    <row r="12" spans="1:8" ht="62.4" x14ac:dyDescent="0.25">
      <c r="A12" s="104" t="s">
        <v>149</v>
      </c>
      <c r="B12" s="104" t="s">
        <v>973</v>
      </c>
    </row>
    <row r="13" spans="1:8" ht="36" customHeight="1" x14ac:dyDescent="0.25">
      <c r="A13" s="105" t="s">
        <v>150</v>
      </c>
      <c r="B13" s="105" t="s">
        <v>618</v>
      </c>
    </row>
    <row r="14" spans="1:8" ht="66.75" customHeight="1" x14ac:dyDescent="0.25">
      <c r="A14" s="103" t="s">
        <v>151</v>
      </c>
      <c r="B14" s="119" t="s">
        <v>555</v>
      </c>
      <c r="C14" s="211"/>
      <c r="D14" s="211"/>
      <c r="E14" s="211"/>
      <c r="F14" s="211"/>
      <c r="G14" s="211"/>
      <c r="H14" s="211"/>
    </row>
    <row r="15" spans="1:8" ht="84" customHeight="1" x14ac:dyDescent="0.25">
      <c r="A15" s="103" t="s">
        <v>152</v>
      </c>
      <c r="B15" s="119" t="s">
        <v>1134</v>
      </c>
      <c r="C15" s="211"/>
      <c r="D15" s="211"/>
      <c r="E15" s="211"/>
      <c r="F15" s="211"/>
      <c r="G15" s="211"/>
      <c r="H15" s="211"/>
    </row>
    <row r="16" spans="1:8" ht="21.75" customHeight="1" x14ac:dyDescent="0.25">
      <c r="A16" s="103" t="s">
        <v>28</v>
      </c>
      <c r="B16" s="103" t="s">
        <v>974</v>
      </c>
    </row>
    <row r="17" spans="1:4" ht="52.5" customHeight="1" x14ac:dyDescent="0.25">
      <c r="A17" s="102" t="s">
        <v>21</v>
      </c>
      <c r="B17" s="102" t="s">
        <v>1135</v>
      </c>
      <c r="C17" s="211"/>
    </row>
    <row r="18" spans="1:4" ht="55.5" customHeight="1" x14ac:dyDescent="0.25">
      <c r="A18" s="181" t="s">
        <v>146</v>
      </c>
      <c r="B18" s="181" t="s">
        <v>1136</v>
      </c>
    </row>
    <row r="19" spans="1:4" ht="33" customHeight="1" x14ac:dyDescent="0.25">
      <c r="A19" s="141" t="s">
        <v>213</v>
      </c>
      <c r="B19" s="141" t="s">
        <v>177</v>
      </c>
    </row>
    <row r="20" spans="1:4" ht="18" customHeight="1" x14ac:dyDescent="0.25">
      <c r="A20" s="181" t="s">
        <v>597</v>
      </c>
      <c r="B20" s="181" t="s">
        <v>712</v>
      </c>
    </row>
    <row r="21" spans="1:4" ht="31.2" x14ac:dyDescent="0.25">
      <c r="A21" s="181" t="s">
        <v>590</v>
      </c>
      <c r="B21" s="181" t="s">
        <v>730</v>
      </c>
    </row>
    <row r="22" spans="1:4" ht="18" customHeight="1" x14ac:dyDescent="0.25">
      <c r="A22" s="181" t="s">
        <v>522</v>
      </c>
      <c r="B22" s="181" t="s">
        <v>729</v>
      </c>
    </row>
    <row r="23" spans="1:4" ht="18" customHeight="1" x14ac:dyDescent="0.25">
      <c r="A23" s="181" t="s">
        <v>591</v>
      </c>
      <c r="B23" s="181" t="s">
        <v>731</v>
      </c>
    </row>
    <row r="24" spans="1:4" ht="18" customHeight="1" x14ac:dyDescent="0.25">
      <c r="A24" s="655" t="s">
        <v>1287</v>
      </c>
      <c r="B24" s="655" t="s">
        <v>1137</v>
      </c>
    </row>
    <row r="25" spans="1:4" ht="36" customHeight="1" x14ac:dyDescent="0.25">
      <c r="A25" s="655" t="s">
        <v>1288</v>
      </c>
      <c r="B25" s="655" t="s">
        <v>1289</v>
      </c>
    </row>
    <row r="26" spans="1:4" ht="55.5" customHeight="1" x14ac:dyDescent="0.25">
      <c r="A26" s="102" t="s">
        <v>14</v>
      </c>
      <c r="B26" s="102" t="s">
        <v>1138</v>
      </c>
    </row>
    <row r="27" spans="1:4" ht="62.4" x14ac:dyDescent="0.25">
      <c r="A27" s="181" t="s">
        <v>147</v>
      </c>
      <c r="B27" s="181" t="s">
        <v>1139</v>
      </c>
      <c r="D27" s="208"/>
    </row>
    <row r="28" spans="1:4" ht="35.25" customHeight="1" x14ac:dyDescent="0.25">
      <c r="A28" s="102" t="s">
        <v>103</v>
      </c>
      <c r="B28" s="102" t="s">
        <v>423</v>
      </c>
    </row>
    <row r="29" spans="1:4" ht="202.8" x14ac:dyDescent="0.25">
      <c r="A29" s="181" t="s">
        <v>247</v>
      </c>
      <c r="B29" s="103" t="s">
        <v>975</v>
      </c>
      <c r="C29" s="266"/>
    </row>
    <row r="30" spans="1:4" ht="31.2" x14ac:dyDescent="0.25">
      <c r="A30" s="105" t="s">
        <v>178</v>
      </c>
      <c r="B30" s="129" t="s">
        <v>945</v>
      </c>
    </row>
    <row r="31" spans="1:4" ht="78" x14ac:dyDescent="0.25">
      <c r="A31" s="103" t="s">
        <v>179</v>
      </c>
      <c r="B31" s="103" t="s">
        <v>946</v>
      </c>
      <c r="C31" s="209"/>
    </row>
    <row r="32" spans="1:4" ht="31.2" x14ac:dyDescent="0.25">
      <c r="A32" s="105" t="s">
        <v>180</v>
      </c>
      <c r="B32" s="105" t="s">
        <v>96</v>
      </c>
    </row>
    <row r="33" spans="1:15" ht="18" customHeight="1" x14ac:dyDescent="0.25">
      <c r="A33" s="105" t="s">
        <v>181</v>
      </c>
      <c r="B33" s="105" t="s">
        <v>97</v>
      </c>
    </row>
    <row r="34" spans="1:15" ht="18" customHeight="1" x14ac:dyDescent="0.25">
      <c r="A34" s="105" t="s">
        <v>182</v>
      </c>
      <c r="B34" s="105" t="s">
        <v>111</v>
      </c>
    </row>
    <row r="35" spans="1:15" ht="18" customHeight="1" x14ac:dyDescent="0.25">
      <c r="A35" s="105" t="s">
        <v>183</v>
      </c>
      <c r="B35" s="105" t="s">
        <v>619</v>
      </c>
      <c r="C35" s="209"/>
    </row>
    <row r="36" spans="1:15" ht="78" x14ac:dyDescent="0.25">
      <c r="A36" s="105" t="s">
        <v>225</v>
      </c>
      <c r="B36" s="105" t="s">
        <v>1140</v>
      </c>
    </row>
    <row r="37" spans="1:15" ht="36.75" customHeight="1" x14ac:dyDescent="0.25">
      <c r="A37" s="105" t="s">
        <v>98</v>
      </c>
      <c r="B37" s="105" t="s">
        <v>1141</v>
      </c>
    </row>
    <row r="38" spans="1:15" ht="36.75" customHeight="1" x14ac:dyDescent="0.25">
      <c r="A38" s="105" t="s">
        <v>99</v>
      </c>
      <c r="B38" s="105" t="s">
        <v>1142</v>
      </c>
      <c r="D38" s="208"/>
      <c r="E38" s="208"/>
    </row>
    <row r="39" spans="1:15" ht="46.8" x14ac:dyDescent="0.25">
      <c r="A39" s="105" t="s">
        <v>100</v>
      </c>
      <c r="B39" s="103" t="s">
        <v>944</v>
      </c>
      <c r="D39" s="208"/>
      <c r="E39" s="208"/>
    </row>
    <row r="40" spans="1:15" ht="36.75" customHeight="1" x14ac:dyDescent="0.25">
      <c r="A40" s="105" t="s">
        <v>101</v>
      </c>
      <c r="B40" s="105" t="s">
        <v>976</v>
      </c>
      <c r="D40" s="208"/>
      <c r="E40" s="208"/>
    </row>
    <row r="41" spans="1:15" ht="18" customHeight="1" x14ac:dyDescent="0.25">
      <c r="A41" s="103" t="s">
        <v>102</v>
      </c>
      <c r="B41" s="103" t="s">
        <v>55</v>
      </c>
      <c r="D41" s="208"/>
      <c r="E41" s="208"/>
    </row>
    <row r="42" spans="1:15" ht="30" customHeight="1" x14ac:dyDescent="0.25">
      <c r="A42" s="194" t="s">
        <v>599</v>
      </c>
      <c r="B42" s="194" t="s">
        <v>598</v>
      </c>
      <c r="D42" s="208"/>
      <c r="E42" s="208"/>
    </row>
    <row r="43" spans="1:15" ht="33.75" customHeight="1" x14ac:dyDescent="0.25">
      <c r="A43" s="102" t="s">
        <v>15</v>
      </c>
      <c r="B43" s="102" t="s">
        <v>767</v>
      </c>
      <c r="D43" s="208"/>
      <c r="E43" s="208"/>
    </row>
    <row r="44" spans="1:15" ht="33.75" customHeight="1" x14ac:dyDescent="0.25">
      <c r="A44" s="102" t="s">
        <v>184</v>
      </c>
      <c r="B44" s="102" t="s">
        <v>768</v>
      </c>
      <c r="D44" s="208"/>
      <c r="E44" s="208"/>
    </row>
    <row r="45" spans="1:15" ht="31.2" x14ac:dyDescent="0.25">
      <c r="A45" s="119" t="s">
        <v>575</v>
      </c>
      <c r="B45" s="119" t="s">
        <v>603</v>
      </c>
      <c r="D45" s="208"/>
      <c r="E45" s="208"/>
    </row>
    <row r="46" spans="1:15" ht="33" customHeight="1" x14ac:dyDescent="0.25">
      <c r="A46" s="103" t="s">
        <v>112</v>
      </c>
      <c r="B46" s="103" t="s">
        <v>977</v>
      </c>
      <c r="D46" s="208"/>
      <c r="E46" s="208"/>
      <c r="O46" s="202" t="s">
        <v>791</v>
      </c>
    </row>
    <row r="47" spans="1:15" ht="33" customHeight="1" x14ac:dyDescent="0.25">
      <c r="A47" s="102" t="s">
        <v>721</v>
      </c>
      <c r="B47" s="102" t="s">
        <v>769</v>
      </c>
      <c r="D47" s="208"/>
      <c r="E47" s="208"/>
    </row>
    <row r="48" spans="1:15" ht="33" customHeight="1" x14ac:dyDescent="0.25">
      <c r="A48" s="103" t="s">
        <v>722</v>
      </c>
      <c r="B48" s="119" t="s">
        <v>724</v>
      </c>
      <c r="D48" s="208"/>
      <c r="E48" s="208"/>
    </row>
    <row r="49" spans="1:5" ht="33" customHeight="1" x14ac:dyDescent="0.25">
      <c r="A49" s="103" t="s">
        <v>723</v>
      </c>
      <c r="B49" s="119" t="s">
        <v>978</v>
      </c>
      <c r="D49" s="208"/>
      <c r="E49" s="208"/>
    </row>
    <row r="50" spans="1:5" ht="62.4" x14ac:dyDescent="0.25">
      <c r="A50" s="102" t="s">
        <v>16</v>
      </c>
      <c r="B50" s="102" t="s">
        <v>546</v>
      </c>
      <c r="D50" s="208"/>
      <c r="E50" s="208"/>
    </row>
    <row r="51" spans="1:5" ht="18" customHeight="1" x14ac:dyDescent="0.25">
      <c r="A51" s="105" t="s">
        <v>289</v>
      </c>
      <c r="B51" s="129" t="s">
        <v>554</v>
      </c>
      <c r="D51" s="208"/>
      <c r="E51" s="208"/>
    </row>
    <row r="52" spans="1:5" ht="33" customHeight="1" x14ac:dyDescent="0.25">
      <c r="A52" s="103" t="s">
        <v>56</v>
      </c>
      <c r="B52" s="103" t="s">
        <v>666</v>
      </c>
      <c r="D52" s="208"/>
      <c r="E52" s="208"/>
    </row>
    <row r="53" spans="1:5" ht="18" customHeight="1" x14ac:dyDescent="0.25">
      <c r="A53" s="105" t="s">
        <v>515</v>
      </c>
      <c r="B53" s="105" t="s">
        <v>789</v>
      </c>
      <c r="D53" s="208"/>
      <c r="E53" s="208"/>
    </row>
    <row r="54" spans="1:5" ht="50.25" customHeight="1" x14ac:dyDescent="0.25">
      <c r="A54" s="102" t="s">
        <v>212</v>
      </c>
      <c r="B54" s="102" t="s">
        <v>547</v>
      </c>
      <c r="D54" s="208"/>
      <c r="E54" s="208"/>
    </row>
    <row r="55" spans="1:5" ht="33" customHeight="1" x14ac:dyDescent="0.25">
      <c r="A55" s="102" t="s">
        <v>130</v>
      </c>
      <c r="B55" s="102" t="s">
        <v>548</v>
      </c>
      <c r="D55" s="208"/>
      <c r="E55" s="208"/>
    </row>
    <row r="56" spans="1:5" ht="18" customHeight="1" x14ac:dyDescent="0.25">
      <c r="A56" s="102" t="s">
        <v>260</v>
      </c>
      <c r="B56" s="102" t="s">
        <v>1227</v>
      </c>
      <c r="D56" s="208"/>
      <c r="E56" s="208"/>
    </row>
    <row r="57" spans="1:5" ht="31.2" x14ac:dyDescent="0.25">
      <c r="A57" s="119" t="s">
        <v>189</v>
      </c>
      <c r="B57" s="119" t="s">
        <v>113</v>
      </c>
      <c r="D57" s="208"/>
      <c r="E57" s="208"/>
    </row>
    <row r="58" spans="1:5" ht="18" customHeight="1" x14ac:dyDescent="0.25">
      <c r="A58" s="129" t="s">
        <v>285</v>
      </c>
      <c r="B58" s="129" t="s">
        <v>620</v>
      </c>
      <c r="D58" s="208"/>
      <c r="E58" s="208"/>
    </row>
    <row r="59" spans="1:5" ht="18" customHeight="1" x14ac:dyDescent="0.25">
      <c r="A59" s="129" t="s">
        <v>553</v>
      </c>
      <c r="B59" s="130" t="s">
        <v>770</v>
      </c>
      <c r="D59" s="208"/>
      <c r="E59" s="208"/>
    </row>
    <row r="60" spans="1:5" ht="18" customHeight="1" x14ac:dyDescent="0.25">
      <c r="A60" s="129" t="s">
        <v>560</v>
      </c>
      <c r="B60" s="130" t="s">
        <v>771</v>
      </c>
      <c r="D60" s="208"/>
      <c r="E60" s="208"/>
    </row>
    <row r="61" spans="1:5" ht="46.8" x14ac:dyDescent="0.25">
      <c r="A61" s="102" t="s">
        <v>17</v>
      </c>
      <c r="B61" s="102" t="s">
        <v>123</v>
      </c>
      <c r="D61" s="208"/>
      <c r="E61" s="208"/>
    </row>
    <row r="62" spans="1:5" ht="33" customHeight="1" x14ac:dyDescent="0.25">
      <c r="A62" s="103" t="s">
        <v>648</v>
      </c>
      <c r="B62" s="103" t="s">
        <v>87</v>
      </c>
      <c r="D62" s="208"/>
      <c r="E62" s="208"/>
    </row>
    <row r="63" spans="1:5" ht="46.8" x14ac:dyDescent="0.25">
      <c r="A63" s="129" t="s">
        <v>529</v>
      </c>
      <c r="B63" s="129" t="s">
        <v>1143</v>
      </c>
      <c r="D63" s="208"/>
      <c r="E63" s="208"/>
    </row>
    <row r="64" spans="1:5" ht="47.1" customHeight="1" x14ac:dyDescent="0.25">
      <c r="A64" s="129" t="s">
        <v>530</v>
      </c>
      <c r="B64" s="129" t="s">
        <v>1144</v>
      </c>
      <c r="D64" s="208"/>
      <c r="E64" s="208"/>
    </row>
    <row r="65" spans="1:11" ht="46.8" x14ac:dyDescent="0.25">
      <c r="A65" s="119" t="s">
        <v>86</v>
      </c>
      <c r="B65" s="119" t="s">
        <v>1145</v>
      </c>
      <c r="D65" s="208"/>
      <c r="E65" s="208"/>
    </row>
    <row r="66" spans="1:11" ht="47.1" customHeight="1" x14ac:dyDescent="0.25">
      <c r="A66" s="129" t="s">
        <v>531</v>
      </c>
      <c r="B66" s="103" t="s">
        <v>713</v>
      </c>
      <c r="D66" s="208"/>
      <c r="E66" s="208"/>
    </row>
    <row r="67" spans="1:11" s="50" customFormat="1" ht="33" customHeight="1" x14ac:dyDescent="0.25">
      <c r="A67" s="102" t="s">
        <v>18</v>
      </c>
      <c r="B67" s="102" t="s">
        <v>1146</v>
      </c>
      <c r="C67" s="208"/>
      <c r="D67" s="208"/>
      <c r="E67" s="208"/>
    </row>
    <row r="68" spans="1:11" s="50" customFormat="1" ht="18" customHeight="1" x14ac:dyDescent="0.25">
      <c r="A68" s="181" t="s">
        <v>652</v>
      </c>
      <c r="B68" s="299" t="s">
        <v>790</v>
      </c>
      <c r="C68" s="208"/>
      <c r="D68" s="208"/>
      <c r="E68" s="208"/>
    </row>
    <row r="69" spans="1:11" ht="31.2" x14ac:dyDescent="0.25">
      <c r="A69" s="119" t="s">
        <v>661</v>
      </c>
      <c r="B69" s="103" t="s">
        <v>131</v>
      </c>
      <c r="D69" s="208"/>
      <c r="E69" s="208"/>
    </row>
    <row r="70" spans="1:11" ht="31.5" customHeight="1" x14ac:dyDescent="0.25">
      <c r="A70" s="119" t="s">
        <v>613</v>
      </c>
      <c r="B70" s="103" t="s">
        <v>1147</v>
      </c>
      <c r="D70" s="208"/>
      <c r="E70" s="208"/>
    </row>
    <row r="71" spans="1:11" ht="18" customHeight="1" thickBot="1" x14ac:dyDescent="0.3">
      <c r="A71" s="269" t="s">
        <v>662</v>
      </c>
      <c r="B71" s="106" t="s">
        <v>894</v>
      </c>
      <c r="D71" s="208"/>
      <c r="E71" s="208"/>
    </row>
    <row r="72" spans="1:11" ht="34.5" customHeight="1" thickBot="1" x14ac:dyDescent="0.3">
      <c r="A72" s="271" t="s">
        <v>248</v>
      </c>
      <c r="B72" s="271" t="s">
        <v>1148</v>
      </c>
      <c r="D72" s="208"/>
      <c r="E72" s="208"/>
      <c r="K72" s="202"/>
    </row>
    <row r="73" spans="1:11" ht="34.5" customHeight="1" x14ac:dyDescent="0.25">
      <c r="A73" s="270" t="s">
        <v>238</v>
      </c>
      <c r="B73" s="270" t="s">
        <v>714</v>
      </c>
      <c r="D73" s="208"/>
      <c r="E73" s="208"/>
    </row>
    <row r="74" spans="1:11" ht="21" customHeight="1" x14ac:dyDescent="0.25">
      <c r="A74" s="103" t="s">
        <v>249</v>
      </c>
      <c r="B74" s="103" t="s">
        <v>772</v>
      </c>
      <c r="D74" s="208"/>
      <c r="E74" s="208"/>
    </row>
    <row r="75" spans="1:11" ht="31.5" customHeight="1" x14ac:dyDescent="0.25">
      <c r="A75" s="105" t="s">
        <v>29</v>
      </c>
      <c r="B75" s="105" t="s">
        <v>143</v>
      </c>
      <c r="D75" s="208"/>
      <c r="E75" s="208"/>
    </row>
    <row r="76" spans="1:11" ht="31.5" customHeight="1" x14ac:dyDescent="0.25">
      <c r="A76" s="103" t="s">
        <v>54</v>
      </c>
      <c r="B76" s="103" t="s">
        <v>1149</v>
      </c>
      <c r="D76" s="208"/>
      <c r="E76" s="208"/>
    </row>
    <row r="77" spans="1:11" ht="33.75" customHeight="1" x14ac:dyDescent="0.25">
      <c r="A77" s="127" t="s">
        <v>510</v>
      </c>
      <c r="B77" s="129" t="s">
        <v>604</v>
      </c>
    </row>
    <row r="78" spans="1:11" ht="46.8" x14ac:dyDescent="0.25">
      <c r="A78" s="127" t="s">
        <v>760</v>
      </c>
      <c r="B78" s="129" t="s">
        <v>1150</v>
      </c>
      <c r="C78"/>
    </row>
    <row r="79" spans="1:11" ht="31.2" x14ac:dyDescent="0.25">
      <c r="A79" s="127" t="s">
        <v>728</v>
      </c>
      <c r="B79" s="129" t="s">
        <v>1151</v>
      </c>
      <c r="C79"/>
    </row>
    <row r="80" spans="1:11" ht="62.4" x14ac:dyDescent="0.25">
      <c r="A80" s="102" t="s">
        <v>104</v>
      </c>
      <c r="B80" s="102" t="s">
        <v>1152</v>
      </c>
    </row>
    <row r="81" spans="1:6" ht="18" customHeight="1" x14ac:dyDescent="0.25">
      <c r="A81" s="103" t="s">
        <v>59</v>
      </c>
      <c r="B81" s="103" t="s">
        <v>605</v>
      </c>
    </row>
    <row r="82" spans="1:6" ht="19.5" customHeight="1" x14ac:dyDescent="0.25">
      <c r="A82" s="105" t="s">
        <v>226</v>
      </c>
      <c r="B82" s="105" t="s">
        <v>35</v>
      </c>
    </row>
    <row r="83" spans="1:6" ht="19.5" customHeight="1" x14ac:dyDescent="0.25">
      <c r="A83" s="129" t="s">
        <v>686</v>
      </c>
      <c r="B83" s="129" t="s">
        <v>979</v>
      </c>
      <c r="C83" s="209"/>
    </row>
    <row r="84" spans="1:6" ht="21" customHeight="1" x14ac:dyDescent="0.25">
      <c r="A84" s="129" t="s">
        <v>703</v>
      </c>
      <c r="B84" s="105" t="s">
        <v>683</v>
      </c>
      <c r="C84" s="209"/>
    </row>
    <row r="85" spans="1:6" ht="25.5" customHeight="1" x14ac:dyDescent="0.25">
      <c r="A85" s="129" t="s">
        <v>704</v>
      </c>
      <c r="B85" s="129" t="s">
        <v>705</v>
      </c>
      <c r="C85" s="209"/>
    </row>
    <row r="86" spans="1:6" ht="31.5" customHeight="1" x14ac:dyDescent="0.25">
      <c r="A86" s="129" t="s">
        <v>706</v>
      </c>
      <c r="B86" s="105" t="s">
        <v>684</v>
      </c>
      <c r="C86" s="209"/>
    </row>
    <row r="87" spans="1:6" ht="31.5" customHeight="1" x14ac:dyDescent="0.25">
      <c r="A87" s="129" t="s">
        <v>707</v>
      </c>
      <c r="B87" s="105" t="s">
        <v>685</v>
      </c>
      <c r="C87" s="209"/>
    </row>
    <row r="88" spans="1:6" ht="46.8" x14ac:dyDescent="0.25">
      <c r="A88" s="119" t="s">
        <v>708</v>
      </c>
      <c r="B88" s="103" t="s">
        <v>649</v>
      </c>
      <c r="C88" s="210"/>
      <c r="F88" s="202"/>
    </row>
    <row r="89" spans="1:6" ht="31.5" customHeight="1" x14ac:dyDescent="0.25">
      <c r="A89" s="119" t="s">
        <v>709</v>
      </c>
      <c r="B89" s="103" t="s">
        <v>1153</v>
      </c>
    </row>
    <row r="90" spans="1:6" ht="61.5" customHeight="1" x14ac:dyDescent="0.25">
      <c r="A90" s="102" t="s">
        <v>106</v>
      </c>
      <c r="B90" s="102" t="s">
        <v>1154</v>
      </c>
    </row>
    <row r="91" spans="1:6" s="7" customFormat="1" ht="49.5" customHeight="1" x14ac:dyDescent="0.25">
      <c r="A91" s="129" t="s">
        <v>710</v>
      </c>
      <c r="B91" s="129" t="s">
        <v>1155</v>
      </c>
      <c r="C91" s="208"/>
    </row>
    <row r="92" spans="1:6" ht="130.5" customHeight="1" x14ac:dyDescent="0.25">
      <c r="A92" s="102" t="s">
        <v>250</v>
      </c>
      <c r="B92" s="102" t="s">
        <v>1156</v>
      </c>
    </row>
    <row r="93" spans="1:6" ht="49.5" customHeight="1" x14ac:dyDescent="0.25">
      <c r="A93" s="102" t="s">
        <v>185</v>
      </c>
      <c r="B93" s="102" t="s">
        <v>773</v>
      </c>
    </row>
    <row r="94" spans="1:6" ht="37.5" customHeight="1" x14ac:dyDescent="0.25">
      <c r="A94" s="194" t="s">
        <v>576</v>
      </c>
      <c r="B94" s="194" t="s">
        <v>774</v>
      </c>
    </row>
    <row r="95" spans="1:6" ht="31.2" x14ac:dyDescent="0.25">
      <c r="A95" s="102" t="s">
        <v>30</v>
      </c>
      <c r="B95" s="102" t="s">
        <v>775</v>
      </c>
    </row>
    <row r="96" spans="1:6" ht="62.4" x14ac:dyDescent="0.25">
      <c r="A96" s="129" t="s">
        <v>753</v>
      </c>
      <c r="B96" s="129" t="s">
        <v>1157</v>
      </c>
      <c r="C96"/>
    </row>
    <row r="97" spans="1:4" ht="49.35" customHeight="1" x14ac:dyDescent="0.25">
      <c r="A97" s="129" t="s">
        <v>763</v>
      </c>
      <c r="B97" s="129" t="s">
        <v>1158</v>
      </c>
      <c r="C97"/>
    </row>
    <row r="98" spans="1:4" ht="66.75" customHeight="1" x14ac:dyDescent="0.25">
      <c r="A98" s="102" t="s">
        <v>199</v>
      </c>
      <c r="B98" s="102" t="s">
        <v>561</v>
      </c>
    </row>
    <row r="99" spans="1:4" ht="31.5" customHeight="1" x14ac:dyDescent="0.25">
      <c r="A99" s="102" t="s">
        <v>419</v>
      </c>
      <c r="B99" s="102" t="s">
        <v>776</v>
      </c>
      <c r="D99" s="208"/>
    </row>
    <row r="100" spans="1:4" ht="31.5" customHeight="1" x14ac:dyDescent="0.25">
      <c r="A100" s="102" t="s">
        <v>420</v>
      </c>
      <c r="B100" s="102" t="s">
        <v>777</v>
      </c>
      <c r="D100" s="208"/>
    </row>
    <row r="101" spans="1:4" ht="31.8" thickBot="1" x14ac:dyDescent="0.3">
      <c r="A101" s="421" t="s">
        <v>910</v>
      </c>
      <c r="B101" s="422" t="s">
        <v>1159</v>
      </c>
      <c r="C101"/>
    </row>
  </sheetData>
  <mergeCells count="1">
    <mergeCell ref="A1:B1"/>
  </mergeCells>
  <phoneticPr fontId="6" type="noConversion"/>
  <pageMargins left="0.55118110236220474" right="0.23622047244094491" top="0.51181102362204722" bottom="0.51181102362204722" header="0.31496062992125984" footer="0.23622047244094491"/>
  <pageSetup paperSize="9" scale="73" fitToHeight="5" orientation="portrait" r:id="rId1"/>
  <headerFooter alignWithMargins="0">
    <oddFooter>&amp;C&amp;P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2"/>
    <pageSetUpPr fitToPage="1"/>
  </sheetPr>
  <dimension ref="A1:IT34"/>
  <sheetViews>
    <sheetView zoomScaleNormal="100" workbookViewId="0">
      <pane xSplit="2" ySplit="5" topLeftCell="C7" activePane="bottomRight" state="frozen"/>
      <selection pane="topRight" activeCell="C1" sqref="C1"/>
      <selection pane="bottomLeft" activeCell="A6" sqref="A6"/>
      <selection pane="bottomRight" activeCell="I28" sqref="I28"/>
    </sheetView>
  </sheetViews>
  <sheetFormatPr defaultColWidth="9.109375" defaultRowHeight="15.6" x14ac:dyDescent="0.3"/>
  <cols>
    <col min="1" max="1" width="7.44140625" style="1" customWidth="1"/>
    <col min="2" max="2" width="38.88671875" style="131" customWidth="1"/>
    <col min="3" max="3" width="12.88671875" style="1" customWidth="1"/>
    <col min="4" max="4" width="14.88671875" style="1" customWidth="1"/>
    <col min="5" max="5" width="15.109375" style="1" customWidth="1"/>
    <col min="6" max="6" width="13.44140625" style="1" customWidth="1"/>
    <col min="7" max="8" width="14" style="1" customWidth="1"/>
    <col min="9" max="9" width="13.44140625" style="1" customWidth="1"/>
    <col min="10" max="10" width="12.44140625" style="1" customWidth="1"/>
    <col min="11" max="11" width="14.5546875" style="1" customWidth="1"/>
    <col min="12" max="12" width="14.44140625" style="1" customWidth="1"/>
    <col min="13" max="14" width="17.5546875" style="1" customWidth="1"/>
    <col min="15" max="16384" width="9.109375" style="1"/>
  </cols>
  <sheetData>
    <row r="1" spans="1:254" ht="27.75" customHeight="1" thickBot="1" x14ac:dyDescent="0.35">
      <c r="A1" s="963" t="s">
        <v>1194</v>
      </c>
      <c r="B1" s="964"/>
      <c r="C1" s="964"/>
      <c r="D1" s="964"/>
      <c r="E1" s="964"/>
      <c r="F1" s="964"/>
      <c r="G1" s="964"/>
      <c r="H1" s="964"/>
      <c r="I1" s="964"/>
      <c r="J1" s="964"/>
      <c r="K1" s="964"/>
      <c r="L1" s="964"/>
      <c r="M1" s="964"/>
      <c r="N1" s="965"/>
    </row>
    <row r="2" spans="1:254" ht="28.5" customHeight="1" x14ac:dyDescent="0.3">
      <c r="A2" s="913" t="s">
        <v>1416</v>
      </c>
      <c r="B2" s="966"/>
      <c r="C2" s="966"/>
      <c r="D2" s="966"/>
      <c r="E2" s="966"/>
      <c r="F2" s="966"/>
      <c r="G2" s="966"/>
      <c r="H2" s="966"/>
      <c r="I2" s="967"/>
      <c r="J2" s="967"/>
      <c r="K2" s="966"/>
      <c r="L2" s="966"/>
      <c r="M2" s="966"/>
      <c r="N2" s="968"/>
    </row>
    <row r="3" spans="1:254" ht="51.75" customHeight="1" x14ac:dyDescent="0.3">
      <c r="A3" s="969" t="s">
        <v>136</v>
      </c>
      <c r="B3" s="970" t="s">
        <v>601</v>
      </c>
      <c r="C3" s="924" t="s">
        <v>242</v>
      </c>
      <c r="D3" s="924"/>
      <c r="E3" s="924" t="s">
        <v>243</v>
      </c>
      <c r="F3" s="924"/>
      <c r="G3" s="924" t="s">
        <v>244</v>
      </c>
      <c r="H3" s="951"/>
      <c r="I3" s="924" t="s">
        <v>563</v>
      </c>
      <c r="J3" s="924"/>
      <c r="K3" s="972" t="s">
        <v>223</v>
      </c>
      <c r="L3" s="924"/>
      <c r="M3" s="924" t="s">
        <v>237</v>
      </c>
      <c r="N3" s="925"/>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row>
    <row r="4" spans="1:254" ht="17.25" customHeight="1" x14ac:dyDescent="0.3">
      <c r="A4" s="969"/>
      <c r="B4" s="971"/>
      <c r="C4" s="305">
        <v>2024</v>
      </c>
      <c r="D4" s="305">
        <v>2025</v>
      </c>
      <c r="E4" s="305">
        <v>2024</v>
      </c>
      <c r="F4" s="305">
        <v>2025</v>
      </c>
      <c r="G4" s="305">
        <v>2024</v>
      </c>
      <c r="H4" s="305">
        <v>2025</v>
      </c>
      <c r="I4" s="305">
        <v>2024</v>
      </c>
      <c r="J4" s="305">
        <v>2025</v>
      </c>
      <c r="K4" s="305">
        <v>2024</v>
      </c>
      <c r="L4" s="305">
        <v>2025</v>
      </c>
      <c r="M4" s="305">
        <v>2024</v>
      </c>
      <c r="N4" s="314">
        <v>2025</v>
      </c>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row>
    <row r="5" spans="1:254" ht="15.75" customHeight="1" x14ac:dyDescent="0.3">
      <c r="A5" s="15"/>
      <c r="B5" s="337"/>
      <c r="C5" s="320" t="s">
        <v>201</v>
      </c>
      <c r="D5" s="320" t="s">
        <v>202</v>
      </c>
      <c r="E5" s="320" t="s">
        <v>203</v>
      </c>
      <c r="F5" s="320" t="s">
        <v>210</v>
      </c>
      <c r="G5" s="320" t="s">
        <v>204</v>
      </c>
      <c r="H5" s="341" t="s">
        <v>205</v>
      </c>
      <c r="I5" s="320" t="s">
        <v>206</v>
      </c>
      <c r="J5" s="320" t="s">
        <v>207</v>
      </c>
      <c r="K5" s="320" t="s">
        <v>208</v>
      </c>
      <c r="L5" s="320" t="s">
        <v>517</v>
      </c>
      <c r="M5" s="342" t="s">
        <v>625</v>
      </c>
      <c r="N5" s="343" t="s">
        <v>626</v>
      </c>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57"/>
      <c r="FO5" s="57"/>
      <c r="FP5" s="57"/>
      <c r="FQ5" s="57"/>
      <c r="FR5" s="57"/>
      <c r="FS5" s="57"/>
      <c r="FT5" s="57"/>
      <c r="FU5" s="57"/>
      <c r="FV5" s="57"/>
      <c r="FW5" s="57"/>
      <c r="FX5" s="57"/>
      <c r="FY5" s="57"/>
      <c r="FZ5" s="57"/>
      <c r="GA5" s="57"/>
      <c r="GB5" s="57"/>
      <c r="GC5" s="57"/>
      <c r="GD5" s="57"/>
      <c r="GE5" s="57"/>
      <c r="GF5" s="57"/>
      <c r="GG5" s="57"/>
      <c r="GH5" s="57"/>
      <c r="GI5" s="57"/>
      <c r="GJ5" s="57"/>
      <c r="GK5" s="57"/>
      <c r="GL5" s="57"/>
      <c r="GM5" s="57"/>
      <c r="GN5" s="57"/>
      <c r="GO5" s="57"/>
      <c r="GP5" s="57"/>
      <c r="GQ5" s="57"/>
      <c r="GR5" s="57"/>
      <c r="GS5" s="57"/>
      <c r="GT5" s="57"/>
      <c r="GU5" s="57"/>
      <c r="GV5" s="57"/>
      <c r="GW5" s="57"/>
      <c r="GX5" s="57"/>
      <c r="GY5" s="57"/>
      <c r="GZ5" s="57"/>
      <c r="HA5" s="57"/>
      <c r="HB5" s="57"/>
      <c r="HC5" s="57"/>
      <c r="HD5" s="57"/>
      <c r="HE5" s="57"/>
      <c r="HF5" s="57"/>
      <c r="HG5" s="57"/>
      <c r="HH5" s="57"/>
      <c r="HI5" s="57"/>
      <c r="HJ5" s="57"/>
      <c r="HK5" s="57"/>
      <c r="HL5" s="57"/>
      <c r="HM5" s="57"/>
      <c r="HN5" s="57"/>
      <c r="HO5" s="57"/>
      <c r="HP5" s="57"/>
      <c r="HQ5" s="57"/>
      <c r="HR5" s="57"/>
      <c r="HS5" s="57"/>
      <c r="HT5" s="57"/>
      <c r="HU5" s="57"/>
      <c r="HV5" s="57"/>
      <c r="HW5" s="57"/>
      <c r="HX5" s="57"/>
      <c r="HY5" s="57"/>
      <c r="HZ5" s="57"/>
      <c r="IA5" s="57"/>
      <c r="IB5" s="57"/>
      <c r="IC5" s="57"/>
      <c r="ID5" s="57"/>
      <c r="IE5" s="57"/>
      <c r="IF5" s="57"/>
      <c r="IG5" s="57"/>
      <c r="IH5" s="57"/>
      <c r="II5" s="57"/>
      <c r="IJ5" s="57"/>
      <c r="IK5" s="57"/>
      <c r="IL5" s="57"/>
      <c r="IM5" s="57"/>
      <c r="IN5" s="57"/>
      <c r="IO5" s="57"/>
      <c r="IP5" s="57"/>
      <c r="IQ5" s="57"/>
      <c r="IR5" s="57"/>
      <c r="IS5" s="57"/>
      <c r="IT5" s="57"/>
    </row>
    <row r="6" spans="1:254" ht="31.2" x14ac:dyDescent="0.3">
      <c r="A6" s="15">
        <v>1</v>
      </c>
      <c r="B6" s="344" t="s">
        <v>132</v>
      </c>
      <c r="C6" s="153">
        <v>717680.17</v>
      </c>
      <c r="D6" s="154">
        <f>C17</f>
        <v>749591.82000000007</v>
      </c>
      <c r="E6" s="153">
        <v>1324306.45</v>
      </c>
      <c r="F6" s="154">
        <f>E17</f>
        <v>1482776.57</v>
      </c>
      <c r="G6" s="155">
        <v>387629.78</v>
      </c>
      <c r="H6" s="156">
        <f>G17</f>
        <v>486383.73</v>
      </c>
      <c r="I6" s="153">
        <v>80851.33</v>
      </c>
      <c r="J6" s="154">
        <f>SUM(I17)</f>
        <v>76951.77</v>
      </c>
      <c r="K6" s="153">
        <v>69433.490000000005</v>
      </c>
      <c r="L6" s="154">
        <f>SUM(K17)</f>
        <v>84827.67</v>
      </c>
      <c r="M6" s="154">
        <f t="shared" ref="M6:N8" si="0">C6+E6+G6+I6+K6</f>
        <v>2579901.2200000007</v>
      </c>
      <c r="N6" s="157">
        <f t="shared" si="0"/>
        <v>2880531.56</v>
      </c>
    </row>
    <row r="7" spans="1:254" ht="31.2" x14ac:dyDescent="0.3">
      <c r="A7" s="15">
        <v>2</v>
      </c>
      <c r="B7" s="345" t="s">
        <v>549</v>
      </c>
      <c r="C7" s="154">
        <f t="shared" ref="C7:L7" si="1">SUM(C8:C15)</f>
        <v>31911.65</v>
      </c>
      <c r="D7" s="154">
        <f t="shared" si="1"/>
        <v>829411.03</v>
      </c>
      <c r="E7" s="154">
        <f t="shared" si="1"/>
        <v>236506.33</v>
      </c>
      <c r="F7" s="154">
        <f t="shared" si="1"/>
        <v>227431.72</v>
      </c>
      <c r="G7" s="156">
        <f>SUM(G8:G15)</f>
        <v>818812.45</v>
      </c>
      <c r="H7" s="156">
        <f>SUM(H8:H15)</f>
        <v>886655.44</v>
      </c>
      <c r="I7" s="154">
        <f t="shared" si="1"/>
        <v>23249.829999999998</v>
      </c>
      <c r="J7" s="154">
        <f t="shared" si="1"/>
        <v>57717.22</v>
      </c>
      <c r="K7" s="154">
        <f t="shared" si="1"/>
        <v>16850</v>
      </c>
      <c r="L7" s="154">
        <f t="shared" si="1"/>
        <v>8500</v>
      </c>
      <c r="M7" s="154">
        <f t="shared" si="0"/>
        <v>1127330.26</v>
      </c>
      <c r="N7" s="157">
        <f t="shared" si="0"/>
        <v>2009715.41</v>
      </c>
    </row>
    <row r="8" spans="1:254" ht="22.5" customHeight="1" x14ac:dyDescent="0.3">
      <c r="A8" s="15">
        <v>3</v>
      </c>
      <c r="B8" s="224" t="s">
        <v>67</v>
      </c>
      <c r="C8" s="158">
        <v>31911.65</v>
      </c>
      <c r="D8" s="158">
        <v>829411.03</v>
      </c>
      <c r="E8" s="158"/>
      <c r="F8" s="158"/>
      <c r="G8" s="159"/>
      <c r="H8" s="159"/>
      <c r="I8" s="158">
        <v>638.23</v>
      </c>
      <c r="J8" s="158">
        <v>16588.22</v>
      </c>
      <c r="K8" s="158"/>
      <c r="L8" s="158"/>
      <c r="M8" s="154">
        <f t="shared" si="0"/>
        <v>32549.88</v>
      </c>
      <c r="N8" s="157">
        <f t="shared" si="0"/>
        <v>845999.25</v>
      </c>
    </row>
    <row r="9" spans="1:254" ht="21.75" customHeight="1" x14ac:dyDescent="0.3">
      <c r="A9" s="15">
        <v>4</v>
      </c>
      <c r="B9" s="224" t="s">
        <v>229</v>
      </c>
      <c r="C9" s="160" t="s">
        <v>228</v>
      </c>
      <c r="D9" s="160" t="s">
        <v>228</v>
      </c>
      <c r="E9" s="158">
        <v>236506.33</v>
      </c>
      <c r="F9" s="161">
        <v>227431.72</v>
      </c>
      <c r="G9" s="160" t="s">
        <v>228</v>
      </c>
      <c r="H9" s="160" t="s">
        <v>228</v>
      </c>
      <c r="I9" s="162" t="s">
        <v>228</v>
      </c>
      <c r="J9" s="162" t="s">
        <v>228</v>
      </c>
      <c r="K9" s="160" t="s">
        <v>228</v>
      </c>
      <c r="L9" s="160" t="s">
        <v>228</v>
      </c>
      <c r="M9" s="154">
        <f>E9</f>
        <v>236506.33</v>
      </c>
      <c r="N9" s="157">
        <f>F9</f>
        <v>227431.72</v>
      </c>
    </row>
    <row r="10" spans="1:254" ht="31.2" x14ac:dyDescent="0.3">
      <c r="A10" s="15">
        <v>5</v>
      </c>
      <c r="B10" s="224" t="s">
        <v>787</v>
      </c>
      <c r="C10" s="160" t="s">
        <v>228</v>
      </c>
      <c r="D10" s="160" t="s">
        <v>228</v>
      </c>
      <c r="E10" s="158"/>
      <c r="F10" s="158"/>
      <c r="G10" s="160" t="s">
        <v>228</v>
      </c>
      <c r="H10" s="160" t="s">
        <v>228</v>
      </c>
      <c r="I10" s="162" t="s">
        <v>228</v>
      </c>
      <c r="J10" s="162" t="s">
        <v>228</v>
      </c>
      <c r="K10" s="160" t="s">
        <v>228</v>
      </c>
      <c r="L10" s="160" t="s">
        <v>228</v>
      </c>
      <c r="M10" s="154">
        <f>E10</f>
        <v>0</v>
      </c>
      <c r="N10" s="157">
        <f>F10</f>
        <v>0</v>
      </c>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7"/>
      <c r="IQ10" s="57"/>
      <c r="IR10" s="57"/>
      <c r="IS10" s="57"/>
      <c r="IT10" s="57"/>
    </row>
    <row r="11" spans="1:254" ht="31.2" x14ac:dyDescent="0.3">
      <c r="A11" s="15">
        <v>6</v>
      </c>
      <c r="B11" s="224" t="s">
        <v>230</v>
      </c>
      <c r="C11" s="160" t="s">
        <v>228</v>
      </c>
      <c r="D11" s="160" t="s">
        <v>228</v>
      </c>
      <c r="E11" s="158"/>
      <c r="F11" s="158"/>
      <c r="G11" s="159"/>
      <c r="H11" s="159"/>
      <c r="I11" s="163"/>
      <c r="J11" s="163"/>
      <c r="K11" s="153"/>
      <c r="L11" s="153"/>
      <c r="M11" s="154">
        <f>E11+G11+I11+K11</f>
        <v>0</v>
      </c>
      <c r="N11" s="157">
        <f>F11+H11+J11+L11</f>
        <v>0</v>
      </c>
    </row>
    <row r="12" spans="1:254" ht="17.25" customHeight="1" x14ac:dyDescent="0.3">
      <c r="A12" s="15">
        <v>7</v>
      </c>
      <c r="B12" s="224" t="s">
        <v>231</v>
      </c>
      <c r="C12" s="158"/>
      <c r="D12" s="158"/>
      <c r="E12" s="158"/>
      <c r="F12" s="158"/>
      <c r="G12" s="159"/>
      <c r="H12" s="159"/>
      <c r="I12" s="163"/>
      <c r="J12" s="163"/>
      <c r="K12" s="158">
        <v>16850</v>
      </c>
      <c r="L12" s="158">
        <v>8500</v>
      </c>
      <c r="M12" s="154">
        <f>C12+E12+G12+I12+K12</f>
        <v>16850</v>
      </c>
      <c r="N12" s="157">
        <f>D12+F12+H12+J12+L12</f>
        <v>8500</v>
      </c>
    </row>
    <row r="13" spans="1:254" ht="18.600000000000001" x14ac:dyDescent="0.3">
      <c r="A13" s="15">
        <v>8</v>
      </c>
      <c r="B13" s="346" t="s">
        <v>68</v>
      </c>
      <c r="C13" s="160" t="s">
        <v>228</v>
      </c>
      <c r="D13" s="160" t="s">
        <v>228</v>
      </c>
      <c r="E13" s="160" t="s">
        <v>228</v>
      </c>
      <c r="F13" s="160" t="s">
        <v>228</v>
      </c>
      <c r="G13" s="159">
        <v>753080</v>
      </c>
      <c r="H13" s="159">
        <v>820900</v>
      </c>
      <c r="I13" s="163">
        <v>22611.599999999999</v>
      </c>
      <c r="J13" s="163">
        <v>41129</v>
      </c>
      <c r="K13" s="164" t="s">
        <v>228</v>
      </c>
      <c r="L13" s="164" t="s">
        <v>228</v>
      </c>
      <c r="M13" s="154">
        <f>G13</f>
        <v>753080</v>
      </c>
      <c r="N13" s="157">
        <f>H13</f>
        <v>820900</v>
      </c>
    </row>
    <row r="14" spans="1:254" ht="19.5" customHeight="1" x14ac:dyDescent="0.3">
      <c r="A14" s="15">
        <v>9</v>
      </c>
      <c r="B14" s="224" t="s">
        <v>19</v>
      </c>
      <c r="C14" s="160" t="s">
        <v>228</v>
      </c>
      <c r="D14" s="160" t="s">
        <v>228</v>
      </c>
      <c r="E14" s="160" t="s">
        <v>228</v>
      </c>
      <c r="F14" s="160" t="s">
        <v>228</v>
      </c>
      <c r="G14" s="159">
        <v>65732.45</v>
      </c>
      <c r="H14" s="159">
        <v>65755.44</v>
      </c>
      <c r="I14" s="165" t="s">
        <v>228</v>
      </c>
      <c r="J14" s="165" t="s">
        <v>228</v>
      </c>
      <c r="K14" s="164" t="s">
        <v>228</v>
      </c>
      <c r="L14" s="164" t="s">
        <v>228</v>
      </c>
      <c r="M14" s="154">
        <f>G14</f>
        <v>65732.45</v>
      </c>
      <c r="N14" s="157">
        <f>H14</f>
        <v>65755.44</v>
      </c>
    </row>
    <row r="15" spans="1:254" ht="18.600000000000001" x14ac:dyDescent="0.3">
      <c r="A15" s="15">
        <v>10</v>
      </c>
      <c r="B15" s="224" t="s">
        <v>69</v>
      </c>
      <c r="C15" s="158"/>
      <c r="D15" s="158"/>
      <c r="E15" s="158"/>
      <c r="F15" s="158"/>
      <c r="G15" s="159"/>
      <c r="H15" s="159"/>
      <c r="I15" s="163"/>
      <c r="J15" s="163"/>
      <c r="K15" s="158"/>
      <c r="L15" s="158"/>
      <c r="M15" s="154">
        <f>C15+E15+G15+I15+K15</f>
        <v>0</v>
      </c>
      <c r="N15" s="157">
        <f>D15+F15+H15+J15+L15</f>
        <v>0</v>
      </c>
    </row>
    <row r="16" spans="1:254" ht="31.2" x14ac:dyDescent="0.3">
      <c r="A16" s="15">
        <v>11</v>
      </c>
      <c r="B16" s="344" t="s">
        <v>133</v>
      </c>
      <c r="C16" s="153"/>
      <c r="D16" s="153"/>
      <c r="E16" s="153">
        <v>78036.210000000006</v>
      </c>
      <c r="F16" s="153">
        <v>350318.22</v>
      </c>
      <c r="G16" s="159">
        <v>720058.5</v>
      </c>
      <c r="H16" s="753">
        <v>808695</v>
      </c>
      <c r="I16" s="153">
        <v>27149.39</v>
      </c>
      <c r="J16" s="153">
        <v>3903.41</v>
      </c>
      <c r="K16" s="153">
        <v>1455.82</v>
      </c>
      <c r="L16" s="153">
        <v>6847.25</v>
      </c>
      <c r="M16" s="154">
        <f t="shared" ref="M16:N18" si="2">C16+E16+G16+I16+K16</f>
        <v>826699.91999999993</v>
      </c>
      <c r="N16" s="157">
        <f t="shared" si="2"/>
        <v>1169763.8799999999</v>
      </c>
    </row>
    <row r="17" spans="1:20" ht="31.2" x14ac:dyDescent="0.3">
      <c r="A17" s="15">
        <v>12</v>
      </c>
      <c r="B17" s="344" t="s">
        <v>20</v>
      </c>
      <c r="C17" s="735">
        <f t="shared" ref="C17:L17" si="3">C6+C7-C16</f>
        <v>749591.82000000007</v>
      </c>
      <c r="D17" s="735">
        <f t="shared" si="3"/>
        <v>1579002.85</v>
      </c>
      <c r="E17" s="735">
        <f t="shared" si="3"/>
        <v>1482776.57</v>
      </c>
      <c r="F17" s="735">
        <f t="shared" si="3"/>
        <v>1359890.07</v>
      </c>
      <c r="G17" s="736">
        <f t="shared" si="3"/>
        <v>486383.73</v>
      </c>
      <c r="H17" s="736">
        <f t="shared" si="3"/>
        <v>564344.16999999993</v>
      </c>
      <c r="I17" s="735">
        <f t="shared" si="3"/>
        <v>76951.77</v>
      </c>
      <c r="J17" s="735">
        <f t="shared" si="3"/>
        <v>130765.57999999999</v>
      </c>
      <c r="K17" s="735">
        <f t="shared" si="3"/>
        <v>84827.67</v>
      </c>
      <c r="L17" s="735">
        <f t="shared" si="3"/>
        <v>86480.42</v>
      </c>
      <c r="M17" s="154">
        <f t="shared" si="2"/>
        <v>2880531.56</v>
      </c>
      <c r="N17" s="157">
        <f t="shared" si="2"/>
        <v>3720483.09</v>
      </c>
    </row>
    <row r="18" spans="1:20" ht="48.75" customHeight="1" thickBot="1" x14ac:dyDescent="0.35">
      <c r="A18" s="16">
        <v>13</v>
      </c>
      <c r="B18" s="347" t="s">
        <v>600</v>
      </c>
      <c r="C18" s="166">
        <v>0</v>
      </c>
      <c r="D18" s="166">
        <v>0</v>
      </c>
      <c r="E18" s="166">
        <v>0</v>
      </c>
      <c r="F18" s="166">
        <v>0</v>
      </c>
      <c r="G18" s="167">
        <v>56150.82</v>
      </c>
      <c r="H18" s="167">
        <v>45211.46</v>
      </c>
      <c r="I18" s="166">
        <v>0</v>
      </c>
      <c r="J18" s="166">
        <v>0</v>
      </c>
      <c r="K18" s="166">
        <v>0</v>
      </c>
      <c r="L18" s="166">
        <v>0</v>
      </c>
      <c r="M18" s="168">
        <f t="shared" si="2"/>
        <v>56150.82</v>
      </c>
      <c r="N18" s="169">
        <f t="shared" si="2"/>
        <v>45211.46</v>
      </c>
    </row>
    <row r="19" spans="1:20" x14ac:dyDescent="0.3">
      <c r="F19" s="245">
        <f>+'T5 - Analýza nákladov'!E109+'T5 - Analýza nákladov'!F109</f>
        <v>227431.72</v>
      </c>
      <c r="H19" s="245">
        <f>'T1-Dotácie podľa DZ'!C19+'T1-Dotácie podľa DZ'!C20</f>
        <v>314700</v>
      </c>
      <c r="I19" s="59"/>
      <c r="J19" s="59"/>
    </row>
    <row r="20" spans="1:20" x14ac:dyDescent="0.3">
      <c r="A20" s="59" t="s">
        <v>869</v>
      </c>
      <c r="B20" s="59"/>
      <c r="C20" s="59"/>
      <c r="H20" s="59"/>
      <c r="I20" s="59"/>
      <c r="J20" s="59"/>
      <c r="K20" s="59"/>
      <c r="L20" s="59"/>
      <c r="M20" s="59"/>
      <c r="N20" s="59"/>
    </row>
    <row r="21" spans="1:20" x14ac:dyDescent="0.3">
      <c r="A21" s="59" t="s">
        <v>871</v>
      </c>
      <c r="B21" s="59"/>
      <c r="C21" s="59"/>
      <c r="D21" s="59"/>
      <c r="H21" s="59"/>
      <c r="I21" s="348"/>
      <c r="J21" s="349"/>
      <c r="K21" s="349"/>
      <c r="L21" s="349"/>
      <c r="M21" s="349"/>
      <c r="N21" s="349"/>
      <c r="O21" s="350"/>
      <c r="P21" s="350"/>
      <c r="Q21" s="350"/>
      <c r="R21" s="350"/>
    </row>
    <row r="22" spans="1:20" ht="15.75" customHeight="1" x14ac:dyDescent="0.3">
      <c r="A22" s="351" t="s">
        <v>872</v>
      </c>
      <c r="B22" s="351"/>
      <c r="C22" s="351"/>
      <c r="D22" s="59"/>
      <c r="G22" s="118"/>
      <c r="H22" s="755"/>
      <c r="I22" s="756"/>
      <c r="J22" s="756"/>
      <c r="K22" s="59"/>
      <c r="L22" s="59"/>
      <c r="M22" s="59"/>
      <c r="N22" s="59"/>
    </row>
    <row r="23" spans="1:20" x14ac:dyDescent="0.3">
      <c r="A23" s="1" t="s">
        <v>947</v>
      </c>
      <c r="G23" s="118"/>
      <c r="H23" s="757"/>
      <c r="I23" s="118"/>
      <c r="J23" s="118"/>
      <c r="L23" s="59"/>
    </row>
    <row r="24" spans="1:20" x14ac:dyDescent="0.3">
      <c r="G24" s="118"/>
      <c r="H24" s="118"/>
      <c r="I24" s="118"/>
      <c r="K24" s="759"/>
      <c r="L24" s="760"/>
      <c r="M24" s="761"/>
      <c r="N24" s="761"/>
      <c r="O24" s="761"/>
      <c r="P24" s="761"/>
      <c r="Q24" s="761"/>
      <c r="R24" s="761"/>
      <c r="S24" s="761"/>
      <c r="T24" s="762"/>
    </row>
    <row r="25" spans="1:20" x14ac:dyDescent="0.3">
      <c r="B25" s="131" t="s">
        <v>1436</v>
      </c>
      <c r="K25" s="763"/>
      <c r="L25" s="114"/>
      <c r="M25" s="764"/>
      <c r="Q25" s="765"/>
      <c r="R25" s="245"/>
      <c r="T25" s="766"/>
    </row>
    <row r="26" spans="1:20" x14ac:dyDescent="0.3">
      <c r="K26" s="763"/>
      <c r="L26" s="114"/>
      <c r="M26" s="764"/>
      <c r="Q26" s="765"/>
      <c r="R26" s="245"/>
      <c r="S26" s="767"/>
      <c r="T26" s="766"/>
    </row>
    <row r="27" spans="1:20" x14ac:dyDescent="0.3">
      <c r="K27" s="763"/>
      <c r="L27" s="114"/>
      <c r="M27" s="245"/>
      <c r="Q27" s="114"/>
      <c r="R27" s="245"/>
      <c r="S27" s="245"/>
      <c r="T27" s="767"/>
    </row>
    <row r="28" spans="1:20" x14ac:dyDescent="0.3">
      <c r="K28" s="763"/>
      <c r="L28" s="114"/>
      <c r="M28" s="245"/>
      <c r="P28" s="245"/>
      <c r="Q28" s="114"/>
      <c r="R28" s="245"/>
      <c r="S28" s="245"/>
      <c r="T28" s="768"/>
    </row>
    <row r="29" spans="1:20" x14ac:dyDescent="0.3">
      <c r="K29" s="763"/>
      <c r="L29" s="114"/>
      <c r="M29" s="764"/>
      <c r="Q29" s="114"/>
      <c r="R29" s="114"/>
      <c r="T29" s="766"/>
    </row>
    <row r="30" spans="1:20" x14ac:dyDescent="0.3">
      <c r="K30" s="763"/>
      <c r="L30" s="114"/>
      <c r="M30" s="764"/>
      <c r="Q30" s="765"/>
      <c r="R30" s="764"/>
      <c r="T30" s="766"/>
    </row>
    <row r="31" spans="1:20" x14ac:dyDescent="0.3">
      <c r="K31" s="769"/>
      <c r="L31" s="770"/>
      <c r="T31" s="766"/>
    </row>
    <row r="32" spans="1:20" x14ac:dyDescent="0.3">
      <c r="K32" s="763"/>
      <c r="L32" s="765"/>
      <c r="M32" s="245"/>
      <c r="T32" s="766"/>
    </row>
    <row r="33" spans="11:20" x14ac:dyDescent="0.3">
      <c r="K33" s="763"/>
      <c r="L33" s="765"/>
      <c r="M33" s="245"/>
      <c r="T33" s="766"/>
    </row>
    <row r="34" spans="11:20" x14ac:dyDescent="0.3">
      <c r="K34" s="771"/>
      <c r="L34" s="772"/>
      <c r="M34" s="772"/>
      <c r="N34" s="772"/>
      <c r="O34" s="772"/>
      <c r="P34" s="772"/>
      <c r="Q34" s="772"/>
      <c r="R34" s="772"/>
      <c r="S34" s="772"/>
      <c r="T34" s="773"/>
    </row>
  </sheetData>
  <mergeCells count="10">
    <mergeCell ref="M3:N3"/>
    <mergeCell ref="A1:N1"/>
    <mergeCell ref="A2:N2"/>
    <mergeCell ref="A3:A4"/>
    <mergeCell ref="B3:B4"/>
    <mergeCell ref="C3:D3"/>
    <mergeCell ref="E3:F3"/>
    <mergeCell ref="G3:H3"/>
    <mergeCell ref="I3:J3"/>
    <mergeCell ref="K3:L3"/>
  </mergeCells>
  <pageMargins left="0.42" right="0.28999999999999998" top="0.74803149606299213" bottom="0.74803149606299213" header="0.31496062992125984" footer="0.31496062992125984"/>
  <pageSetup paperSize="9" scale="6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CFFCC"/>
  </sheetPr>
  <dimension ref="A1:F24"/>
  <sheetViews>
    <sheetView zoomScaleNormal="100" workbookViewId="0">
      <pane xSplit="2" ySplit="4" topLeftCell="C5" activePane="bottomRight" state="frozen"/>
      <selection pane="topRight" activeCell="C1" sqref="C1"/>
      <selection pane="bottomLeft" activeCell="A5" sqref="A5"/>
      <selection pane="bottomRight" activeCell="K24" sqref="K24"/>
    </sheetView>
  </sheetViews>
  <sheetFormatPr defaultColWidth="9.109375" defaultRowHeight="18.600000000000001" x14ac:dyDescent="0.3"/>
  <cols>
    <col min="1" max="1" width="7.44140625" style="132" customWidth="1"/>
    <col min="2" max="2" width="42.109375" style="140" customWidth="1"/>
    <col min="3" max="3" width="31.5546875" style="151" customWidth="1"/>
    <col min="4" max="4" width="31.5546875" style="132" customWidth="1"/>
    <col min="5" max="5" width="18.44140625" style="132" customWidth="1"/>
    <col min="6" max="16384" width="9.109375" style="132"/>
  </cols>
  <sheetData>
    <row r="1" spans="1:6" ht="50.1" customHeight="1" thickBot="1" x14ac:dyDescent="0.35">
      <c r="A1" s="973" t="s">
        <v>1195</v>
      </c>
      <c r="B1" s="974"/>
      <c r="C1" s="974"/>
      <c r="D1" s="974"/>
      <c r="E1" s="975"/>
      <c r="F1" s="404"/>
    </row>
    <row r="2" spans="1:6" ht="35.1" customHeight="1" x14ac:dyDescent="0.3">
      <c r="A2" s="913" t="s">
        <v>1418</v>
      </c>
      <c r="B2" s="966"/>
      <c r="C2" s="966"/>
      <c r="D2" s="966"/>
      <c r="E2" s="968"/>
    </row>
    <row r="3" spans="1:6" ht="62.4" x14ac:dyDescent="0.3">
      <c r="A3" s="352" t="s">
        <v>136</v>
      </c>
      <c r="B3" s="353" t="s">
        <v>239</v>
      </c>
      <c r="C3" s="353" t="s">
        <v>756</v>
      </c>
      <c r="D3" s="353" t="s">
        <v>757</v>
      </c>
      <c r="E3" s="354" t="s">
        <v>1196</v>
      </c>
    </row>
    <row r="4" spans="1:6" ht="15.75" customHeight="1" x14ac:dyDescent="0.3">
      <c r="A4" s="192"/>
      <c r="B4" s="305"/>
      <c r="C4" s="320" t="s">
        <v>201</v>
      </c>
      <c r="D4" s="320" t="s">
        <v>202</v>
      </c>
      <c r="E4" s="313" t="s">
        <v>23</v>
      </c>
    </row>
    <row r="5" spans="1:6" ht="15.75" customHeight="1" x14ac:dyDescent="0.3">
      <c r="A5" s="142">
        <v>1</v>
      </c>
      <c r="B5" s="355" t="s">
        <v>745</v>
      </c>
      <c r="C5" s="124">
        <v>1515396.62</v>
      </c>
      <c r="D5" s="124">
        <v>5930886.7300000004</v>
      </c>
      <c r="E5" s="265">
        <f t="shared" ref="E5:E12" si="0">C5+D5</f>
        <v>7446283.3500000006</v>
      </c>
    </row>
    <row r="6" spans="1:6" ht="15.75" customHeight="1" x14ac:dyDescent="0.3">
      <c r="A6" s="142">
        <f>A5+1</f>
        <v>2</v>
      </c>
      <c r="B6" s="355" t="s">
        <v>746</v>
      </c>
      <c r="C6" s="124">
        <v>36561.300000000003</v>
      </c>
      <c r="D6" s="124">
        <v>1241171.32</v>
      </c>
      <c r="E6" s="265">
        <f t="shared" si="0"/>
        <v>1277732.6200000001</v>
      </c>
    </row>
    <row r="7" spans="1:6" ht="18.75" customHeight="1" x14ac:dyDescent="0.3">
      <c r="A7" s="142">
        <f>A6+1</f>
        <v>3</v>
      </c>
      <c r="B7" s="356" t="s">
        <v>750</v>
      </c>
      <c r="C7" s="122">
        <f>SUM(C5:C6)</f>
        <v>1551957.9200000002</v>
      </c>
      <c r="D7" s="122">
        <f>SUM(D5:D6)</f>
        <v>7172058.0500000007</v>
      </c>
      <c r="E7" s="143">
        <f t="shared" si="0"/>
        <v>8724015.9700000007</v>
      </c>
    </row>
    <row r="8" spans="1:6" ht="15.75" customHeight="1" x14ac:dyDescent="0.3">
      <c r="A8" s="142">
        <f>A7+1</f>
        <v>4</v>
      </c>
      <c r="B8" s="355" t="s">
        <v>747</v>
      </c>
      <c r="C8" s="124">
        <v>1787497.45</v>
      </c>
      <c r="D8" s="124">
        <v>263836.39</v>
      </c>
      <c r="E8" s="265">
        <f t="shared" si="0"/>
        <v>2051333.8399999999</v>
      </c>
    </row>
    <row r="9" spans="1:6" ht="15.75" customHeight="1" x14ac:dyDescent="0.3">
      <c r="A9" s="142">
        <f>A8+1</f>
        <v>5</v>
      </c>
      <c r="B9" s="355" t="s">
        <v>748</v>
      </c>
      <c r="C9" s="124">
        <v>163077.96</v>
      </c>
      <c r="D9" s="124"/>
      <c r="E9" s="265">
        <f t="shared" si="0"/>
        <v>163077.96</v>
      </c>
    </row>
    <row r="10" spans="1:6" ht="18.75" customHeight="1" x14ac:dyDescent="0.3">
      <c r="A10" s="142">
        <v>6</v>
      </c>
      <c r="B10" s="356" t="s">
        <v>749</v>
      </c>
      <c r="C10" s="122">
        <f>SUM(C8,C9)</f>
        <v>1950575.41</v>
      </c>
      <c r="D10" s="122">
        <f>SUM(D8,D9)</f>
        <v>263836.39</v>
      </c>
      <c r="E10" s="143">
        <f t="shared" si="0"/>
        <v>2214411.7999999998</v>
      </c>
    </row>
    <row r="11" spans="1:6" ht="31.2" x14ac:dyDescent="0.3">
      <c r="A11" s="142">
        <v>13</v>
      </c>
      <c r="B11" s="356" t="s">
        <v>751</v>
      </c>
      <c r="C11" s="122">
        <f>SUM(C7,C10)</f>
        <v>3502533.33</v>
      </c>
      <c r="D11" s="122">
        <f>SUM(D7,D10)</f>
        <v>7435894.4400000004</v>
      </c>
      <c r="E11" s="143">
        <f t="shared" si="0"/>
        <v>10938427.77</v>
      </c>
    </row>
    <row r="12" spans="1:6" ht="31.2" x14ac:dyDescent="0.3">
      <c r="A12" s="142">
        <v>14</v>
      </c>
      <c r="B12" s="356" t="s">
        <v>697</v>
      </c>
      <c r="C12" s="122">
        <f>C13+C16</f>
        <v>0</v>
      </c>
      <c r="D12" s="122">
        <f>D13+D16</f>
        <v>0</v>
      </c>
      <c r="E12" s="143">
        <f t="shared" si="0"/>
        <v>0</v>
      </c>
    </row>
    <row r="13" spans="1:6" ht="15.75" customHeight="1" x14ac:dyDescent="0.3">
      <c r="A13" s="142">
        <v>15</v>
      </c>
      <c r="B13" s="357" t="s">
        <v>754</v>
      </c>
      <c r="C13" s="122">
        <f>SUM(C14:C15)</f>
        <v>0</v>
      </c>
      <c r="D13" s="122">
        <f>SUM(D14:D15)</f>
        <v>0</v>
      </c>
      <c r="E13" s="143">
        <f t="shared" ref="E13:E18" si="1">C13+D13</f>
        <v>0</v>
      </c>
    </row>
    <row r="14" spans="1:6" ht="15.75" customHeight="1" x14ac:dyDescent="0.3">
      <c r="A14" s="142">
        <v>16</v>
      </c>
      <c r="B14" s="358" t="s">
        <v>745</v>
      </c>
      <c r="C14" s="124"/>
      <c r="D14" s="124"/>
      <c r="E14" s="265">
        <f t="shared" si="1"/>
        <v>0</v>
      </c>
    </row>
    <row r="15" spans="1:6" ht="15.75" customHeight="1" x14ac:dyDescent="0.3">
      <c r="A15" s="142">
        <v>17</v>
      </c>
      <c r="B15" s="358" t="s">
        <v>746</v>
      </c>
      <c r="C15" s="152"/>
      <c r="D15" s="124"/>
      <c r="E15" s="265">
        <f t="shared" si="1"/>
        <v>0</v>
      </c>
    </row>
    <row r="16" spans="1:6" ht="15.75" customHeight="1" x14ac:dyDescent="0.3">
      <c r="A16" s="142">
        <v>18</v>
      </c>
      <c r="B16" s="359" t="s">
        <v>755</v>
      </c>
      <c r="C16" s="122">
        <f>SUM(C17:C21)</f>
        <v>0</v>
      </c>
      <c r="D16" s="122">
        <f>SUM(D17:D21)</f>
        <v>0</v>
      </c>
      <c r="E16" s="143">
        <f t="shared" si="1"/>
        <v>0</v>
      </c>
    </row>
    <row r="17" spans="1:5" ht="15.75" customHeight="1" x14ac:dyDescent="0.3">
      <c r="A17" s="225">
        <v>19</v>
      </c>
      <c r="B17" s="358" t="s">
        <v>747</v>
      </c>
      <c r="C17" s="124"/>
      <c r="D17" s="124"/>
      <c r="E17" s="265">
        <f t="shared" si="1"/>
        <v>0</v>
      </c>
    </row>
    <row r="18" spans="1:5" ht="15.75" customHeight="1" x14ac:dyDescent="0.3">
      <c r="A18" s="142">
        <v>20</v>
      </c>
      <c r="B18" s="358" t="s">
        <v>748</v>
      </c>
      <c r="C18" s="124"/>
      <c r="D18" s="124"/>
      <c r="E18" s="265">
        <f t="shared" si="1"/>
        <v>0</v>
      </c>
    </row>
    <row r="19" spans="1:5" ht="15.75" customHeight="1" x14ac:dyDescent="0.3">
      <c r="A19" s="142">
        <v>21</v>
      </c>
      <c r="B19" s="358"/>
      <c r="C19" s="124"/>
      <c r="D19" s="124"/>
      <c r="E19" s="263"/>
    </row>
    <row r="20" spans="1:5" ht="15.75" customHeight="1" x14ac:dyDescent="0.3">
      <c r="A20" s="142">
        <v>22</v>
      </c>
      <c r="B20" s="358"/>
      <c r="C20" s="124"/>
      <c r="D20" s="124"/>
      <c r="E20" s="263"/>
    </row>
    <row r="21" spans="1:5" ht="15.75" customHeight="1" x14ac:dyDescent="0.3">
      <c r="A21" s="142">
        <v>23</v>
      </c>
      <c r="B21" s="358"/>
      <c r="C21" s="124"/>
      <c r="D21" s="124"/>
      <c r="E21" s="263"/>
    </row>
    <row r="22" spans="1:5" ht="15.75" customHeight="1" thickBot="1" x14ac:dyDescent="0.35">
      <c r="A22" s="144">
        <v>24</v>
      </c>
      <c r="B22" s="360" t="s">
        <v>743</v>
      </c>
      <c r="C22" s="145">
        <f>C11+C12</f>
        <v>3502533.33</v>
      </c>
      <c r="D22" s="145">
        <f>D11+D12</f>
        <v>7435894.4400000004</v>
      </c>
      <c r="E22" s="288">
        <f>C22+D22</f>
        <v>10938427.77</v>
      </c>
    </row>
    <row r="23" spans="1:5" ht="15.6" x14ac:dyDescent="0.3">
      <c r="A23" s="12"/>
      <c r="B23" s="13"/>
      <c r="C23" s="11"/>
      <c r="D23" s="11"/>
      <c r="E23" s="11"/>
    </row>
    <row r="24" spans="1:5" ht="15.6" x14ac:dyDescent="0.3">
      <c r="A24" s="14" t="s">
        <v>651</v>
      </c>
      <c r="B24" s="57" t="s">
        <v>758</v>
      </c>
      <c r="C24" s="57"/>
      <c r="D24" s="11"/>
      <c r="E24" s="11"/>
    </row>
  </sheetData>
  <mergeCells count="2">
    <mergeCell ref="A1:E1"/>
    <mergeCell ref="A2:E2"/>
  </mergeCells>
  <printOptions horizontalCentered="1"/>
  <pageMargins left="0.65" right="0.64" top="0.98425196850393704" bottom="0.73" header="0.51181102362204722" footer="0.51181102362204722"/>
  <pageSetup paperSize="9" scale="81"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66FF99"/>
  </sheetPr>
  <dimension ref="A1:F5"/>
  <sheetViews>
    <sheetView zoomScaleNormal="100" workbookViewId="0">
      <selection activeCell="F7" sqref="F7"/>
    </sheetView>
  </sheetViews>
  <sheetFormatPr defaultColWidth="9.109375" defaultRowHeight="13.2" x14ac:dyDescent="0.25"/>
  <cols>
    <col min="1" max="1" width="7.44140625" style="534" customWidth="1"/>
    <col min="2" max="2" width="28.5546875" style="534" customWidth="1"/>
    <col min="3" max="4" width="22.5546875" style="534" customWidth="1"/>
    <col min="5" max="5" width="18.44140625" style="534" customWidth="1"/>
    <col min="6" max="6" width="22.5546875" style="534" customWidth="1"/>
    <col min="7" max="16384" width="9.109375" style="534"/>
  </cols>
  <sheetData>
    <row r="1" spans="1:6" ht="50.1" customHeight="1" x14ac:dyDescent="0.25">
      <c r="A1" s="976" t="s">
        <v>1197</v>
      </c>
      <c r="B1" s="977"/>
      <c r="C1" s="977"/>
      <c r="D1" s="977"/>
      <c r="E1" s="977"/>
      <c r="F1" s="977"/>
    </row>
    <row r="2" spans="1:6" ht="33.6" customHeight="1" x14ac:dyDescent="0.25">
      <c r="A2" s="978" t="s">
        <v>1413</v>
      </c>
      <c r="B2" s="979"/>
      <c r="C2" s="979"/>
      <c r="D2" s="979"/>
      <c r="E2" s="979"/>
      <c r="F2" s="979"/>
    </row>
    <row r="3" spans="1:6" ht="46.8" x14ac:dyDescent="0.25">
      <c r="A3" s="461" t="s">
        <v>136</v>
      </c>
      <c r="B3" s="462" t="s">
        <v>239</v>
      </c>
      <c r="C3" s="462" t="s">
        <v>988</v>
      </c>
      <c r="D3" s="462" t="s">
        <v>989</v>
      </c>
      <c r="E3" s="462" t="s">
        <v>1198</v>
      </c>
      <c r="F3" s="462" t="s">
        <v>1089</v>
      </c>
    </row>
    <row r="4" spans="1:6" ht="15.6" x14ac:dyDescent="0.25">
      <c r="A4" s="461"/>
      <c r="B4" s="462"/>
      <c r="C4" s="462" t="s">
        <v>201</v>
      </c>
      <c r="D4" s="462" t="s">
        <v>202</v>
      </c>
      <c r="E4" s="462" t="s">
        <v>23</v>
      </c>
      <c r="F4" s="462" t="s">
        <v>210</v>
      </c>
    </row>
    <row r="5" spans="1:6" ht="16.2" thickBot="1" x14ac:dyDescent="0.3">
      <c r="A5" s="535">
        <v>1</v>
      </c>
      <c r="B5" s="361" t="s">
        <v>764</v>
      </c>
      <c r="C5" s="536"/>
      <c r="D5" s="536"/>
      <c r="E5" s="537">
        <f>C5+D5</f>
        <v>0</v>
      </c>
      <c r="F5" s="536"/>
    </row>
  </sheetData>
  <mergeCells count="2">
    <mergeCell ref="A1:F1"/>
    <mergeCell ref="A2:F2"/>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árok20">
    <tabColor indexed="42"/>
    <pageSetUpPr fitToPage="1"/>
  </sheetPr>
  <dimension ref="A1:H27"/>
  <sheetViews>
    <sheetView zoomScaleNormal="100" workbookViewId="0">
      <pane xSplit="2" ySplit="4" topLeftCell="C22" activePane="bottomRight" state="frozen"/>
      <selection pane="topRight" activeCell="C1" sqref="C1"/>
      <selection pane="bottomLeft" activeCell="A5" sqref="A5"/>
      <selection pane="bottomRight" activeCell="D28" sqref="D28"/>
    </sheetView>
  </sheetViews>
  <sheetFormatPr defaultColWidth="9.109375" defaultRowHeight="15.6" x14ac:dyDescent="0.25"/>
  <cols>
    <col min="1" max="1" width="10.5546875" style="8" customWidth="1"/>
    <col min="2" max="2" width="43.109375" style="34" customWidth="1"/>
    <col min="3" max="3" width="28.44140625" style="7" customWidth="1"/>
    <col min="4" max="4" width="46.5546875" style="7" customWidth="1"/>
    <col min="5" max="6" width="9.109375" style="7"/>
    <col min="7" max="7" width="12.5546875" style="7" customWidth="1"/>
    <col min="8" max="8" width="17.88671875" style="7" customWidth="1"/>
    <col min="9" max="9" width="9.109375" style="7"/>
    <col min="10" max="10" width="11" style="7" bestFit="1" customWidth="1"/>
    <col min="11" max="16384" width="9.109375" style="7"/>
  </cols>
  <sheetData>
    <row r="1" spans="1:8" ht="50.1" customHeight="1" thickBot="1" x14ac:dyDescent="0.3">
      <c r="A1" s="829" t="s">
        <v>1199</v>
      </c>
      <c r="B1" s="830"/>
      <c r="C1" s="830"/>
      <c r="D1" s="831"/>
    </row>
    <row r="2" spans="1:8" ht="35.1" customHeight="1" x14ac:dyDescent="0.25">
      <c r="A2" s="980" t="s">
        <v>1419</v>
      </c>
      <c r="B2" s="981"/>
      <c r="C2" s="981"/>
      <c r="D2" s="982"/>
    </row>
    <row r="3" spans="1:8" ht="31.2" x14ac:dyDescent="0.25">
      <c r="A3" s="538" t="s">
        <v>136</v>
      </c>
      <c r="B3" s="448" t="s">
        <v>211</v>
      </c>
      <c r="C3" s="448" t="s">
        <v>1200</v>
      </c>
      <c r="D3" s="539" t="s">
        <v>759</v>
      </c>
    </row>
    <row r="4" spans="1:8" s="9" customFormat="1" ht="18" customHeight="1" x14ac:dyDescent="0.25">
      <c r="A4" s="446"/>
      <c r="B4" s="448" t="s">
        <v>201</v>
      </c>
      <c r="C4" s="448" t="s">
        <v>202</v>
      </c>
      <c r="D4" s="539" t="s">
        <v>203</v>
      </c>
      <c r="F4" s="7"/>
      <c r="G4" s="7"/>
      <c r="H4" s="7"/>
    </row>
    <row r="5" spans="1:8" s="9" customFormat="1" ht="31.2" x14ac:dyDescent="0.25">
      <c r="A5" s="446">
        <v>1</v>
      </c>
      <c r="B5" s="310" t="s">
        <v>1370</v>
      </c>
      <c r="C5" s="240">
        <f>C6+C7+C8+C12+C13+C14+C15+C16+C17+C18+C19+C20+C21+C22</f>
        <v>18114428.829999998</v>
      </c>
      <c r="D5" s="540"/>
      <c r="H5" s="7"/>
    </row>
    <row r="6" spans="1:8" x14ac:dyDescent="0.25">
      <c r="A6" s="446">
        <v>2</v>
      </c>
      <c r="B6" s="541" t="s">
        <v>675</v>
      </c>
      <c r="C6" s="227"/>
      <c r="D6" s="726" t="s">
        <v>1380</v>
      </c>
      <c r="F6" s="9"/>
      <c r="G6" s="9"/>
    </row>
    <row r="7" spans="1:8" x14ac:dyDescent="0.25">
      <c r="A7" s="446" t="s">
        <v>233</v>
      </c>
      <c r="B7" s="543" t="s">
        <v>951</v>
      </c>
      <c r="C7" s="227">
        <v>5553364.54</v>
      </c>
      <c r="D7" s="726" t="s">
        <v>1381</v>
      </c>
      <c r="F7" s="9"/>
      <c r="G7" s="9"/>
    </row>
    <row r="8" spans="1:8" x14ac:dyDescent="0.25">
      <c r="A8" s="446">
        <v>3</v>
      </c>
      <c r="B8" s="309" t="s">
        <v>1372</v>
      </c>
      <c r="C8" s="240">
        <f>C9+C11</f>
        <v>2881577.04</v>
      </c>
      <c r="D8" s="544"/>
    </row>
    <row r="9" spans="1:8" x14ac:dyDescent="0.25">
      <c r="A9" s="446">
        <v>4</v>
      </c>
      <c r="B9" s="545" t="s">
        <v>667</v>
      </c>
      <c r="C9" s="227">
        <v>2753624.54</v>
      </c>
      <c r="D9" s="726" t="s">
        <v>1382</v>
      </c>
    </row>
    <row r="10" spans="1:8" x14ac:dyDescent="0.25">
      <c r="A10" s="446">
        <v>5</v>
      </c>
      <c r="B10" s="545" t="s">
        <v>668</v>
      </c>
      <c r="C10" s="227"/>
      <c r="D10" s="542"/>
    </row>
    <row r="11" spans="1:8" ht="31.2" x14ac:dyDescent="0.25">
      <c r="A11" s="446">
        <v>6</v>
      </c>
      <c r="B11" s="545" t="s">
        <v>669</v>
      </c>
      <c r="C11" s="227">
        <v>127952.5</v>
      </c>
      <c r="D11" s="726" t="s">
        <v>1383</v>
      </c>
    </row>
    <row r="12" spans="1:8" x14ac:dyDescent="0.25">
      <c r="A12" s="446">
        <v>7</v>
      </c>
      <c r="B12" s="309" t="s">
        <v>676</v>
      </c>
      <c r="C12" s="227"/>
      <c r="D12" s="542"/>
    </row>
    <row r="13" spans="1:8" x14ac:dyDescent="0.25">
      <c r="A13" s="446">
        <v>8</v>
      </c>
      <c r="B13" s="546" t="s">
        <v>670</v>
      </c>
      <c r="C13" s="227"/>
      <c r="D13" s="542"/>
    </row>
    <row r="14" spans="1:8" x14ac:dyDescent="0.25">
      <c r="A14" s="446">
        <v>9</v>
      </c>
      <c r="B14" s="546" t="s">
        <v>671</v>
      </c>
      <c r="C14" s="227"/>
      <c r="D14" s="542"/>
    </row>
    <row r="15" spans="1:8" x14ac:dyDescent="0.25">
      <c r="A15" s="446">
        <v>10</v>
      </c>
      <c r="B15" s="546" t="s">
        <v>672</v>
      </c>
      <c r="C15" s="227">
        <v>45211.46</v>
      </c>
      <c r="D15" s="726" t="s">
        <v>1384</v>
      </c>
    </row>
    <row r="16" spans="1:8" ht="31.2" x14ac:dyDescent="0.25">
      <c r="A16" s="446">
        <v>11</v>
      </c>
      <c r="B16" s="546" t="s">
        <v>673</v>
      </c>
      <c r="C16" s="227"/>
      <c r="D16" s="544"/>
    </row>
    <row r="17" spans="1:4" x14ac:dyDescent="0.25">
      <c r="A17" s="446">
        <v>12</v>
      </c>
      <c r="B17" s="546" t="s">
        <v>674</v>
      </c>
      <c r="C17" s="227"/>
      <c r="D17" s="544"/>
    </row>
    <row r="18" spans="1:4" x14ac:dyDescent="0.25">
      <c r="A18" s="446">
        <v>13</v>
      </c>
      <c r="B18" s="546" t="s">
        <v>677</v>
      </c>
      <c r="C18" s="227">
        <v>28225.59</v>
      </c>
      <c r="D18" s="726" t="s">
        <v>1385</v>
      </c>
    </row>
    <row r="19" spans="1:4" ht="82.8" x14ac:dyDescent="0.25">
      <c r="A19" s="446">
        <v>14</v>
      </c>
      <c r="B19" s="309" t="s">
        <v>678</v>
      </c>
      <c r="C19" s="227">
        <v>233993.12</v>
      </c>
      <c r="D19" s="726" t="s">
        <v>1386</v>
      </c>
    </row>
    <row r="20" spans="1:4" x14ac:dyDescent="0.25">
      <c r="A20" s="446">
        <v>15</v>
      </c>
      <c r="B20" s="238" t="s">
        <v>679</v>
      </c>
      <c r="C20" s="227"/>
      <c r="D20" s="542"/>
    </row>
    <row r="21" spans="1:4" x14ac:dyDescent="0.25">
      <c r="A21" s="446">
        <v>16</v>
      </c>
      <c r="B21" s="309" t="s">
        <v>680</v>
      </c>
      <c r="C21" s="227">
        <v>22314.799999999999</v>
      </c>
      <c r="D21" s="726" t="s">
        <v>1387</v>
      </c>
    </row>
    <row r="22" spans="1:4" ht="372" x14ac:dyDescent="0.25">
      <c r="A22" s="446">
        <v>17</v>
      </c>
      <c r="B22" s="309" t="s">
        <v>682</v>
      </c>
      <c r="C22" s="547">
        <v>9349742.2799999993</v>
      </c>
      <c r="D22" s="727" t="s">
        <v>1388</v>
      </c>
    </row>
    <row r="23" spans="1:4" x14ac:dyDescent="0.25">
      <c r="A23" s="549">
        <v>18</v>
      </c>
      <c r="B23" s="310" t="s">
        <v>681</v>
      </c>
      <c r="C23" s="547"/>
      <c r="D23" s="728" t="s">
        <v>1389</v>
      </c>
    </row>
    <row r="24" spans="1:4" x14ac:dyDescent="0.25">
      <c r="A24" s="549">
        <v>19</v>
      </c>
      <c r="B24" s="550" t="s">
        <v>524</v>
      </c>
      <c r="C24" s="547"/>
      <c r="D24" s="548"/>
    </row>
    <row r="25" spans="1:4" ht="31.8" thickBot="1" x14ac:dyDescent="0.3">
      <c r="A25" s="447">
        <v>20</v>
      </c>
      <c r="B25" s="487" t="s">
        <v>1371</v>
      </c>
      <c r="C25" s="551">
        <f>+C5+C23+C24</f>
        <v>18114428.829999998</v>
      </c>
      <c r="D25" s="552"/>
    </row>
    <row r="27" spans="1:4" x14ac:dyDescent="0.25">
      <c r="D27" s="7" t="s">
        <v>1434</v>
      </c>
    </row>
  </sheetData>
  <mergeCells count="2">
    <mergeCell ref="A1:D1"/>
    <mergeCell ref="A2:D2"/>
  </mergeCells>
  <phoneticPr fontId="0" type="noConversion"/>
  <printOptions gridLines="1"/>
  <pageMargins left="0.74803149606299213" right="0.74803149606299213" top="0.98425196850393704" bottom="0.78740157480314965" header="0.51181102362204722" footer="0.51181102362204722"/>
  <pageSetup paperSize="9" scale="6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CCFFCC"/>
    <pageSetUpPr fitToPage="1"/>
  </sheetPr>
  <dimension ref="A1:J35"/>
  <sheetViews>
    <sheetView zoomScaleNormal="100" workbookViewId="0">
      <pane xSplit="2" ySplit="5" topLeftCell="C19" activePane="bottomRight" state="frozen"/>
      <selection pane="topRight" activeCell="C1" sqref="C1"/>
      <selection pane="bottomLeft" activeCell="A6" sqref="A6"/>
      <selection pane="bottomRight" activeCell="H35" sqref="H35"/>
    </sheetView>
  </sheetViews>
  <sheetFormatPr defaultColWidth="9.109375" defaultRowHeight="15.6" x14ac:dyDescent="0.25"/>
  <cols>
    <col min="1" max="1" width="7.5546875" style="12" customWidth="1"/>
    <col min="2" max="2" width="47.5546875" style="13" customWidth="1"/>
    <col min="3" max="3" width="17.88671875" style="11" customWidth="1"/>
    <col min="4" max="4" width="16.88671875" style="11" customWidth="1"/>
    <col min="5" max="5" width="17.109375" style="11" customWidth="1"/>
    <col min="6" max="6" width="18.109375" style="11" customWidth="1"/>
    <col min="7" max="7" width="17.44140625" style="11" customWidth="1"/>
    <col min="8" max="8" width="17" style="11" customWidth="1"/>
    <col min="9" max="16384" width="9.109375" style="11"/>
  </cols>
  <sheetData>
    <row r="1" spans="1:10" s="10" customFormat="1" ht="50.1" customHeight="1" thickBot="1" x14ac:dyDescent="0.3">
      <c r="A1" s="973" t="s">
        <v>1201</v>
      </c>
      <c r="B1" s="974"/>
      <c r="C1" s="974"/>
      <c r="D1" s="974"/>
      <c r="E1" s="974"/>
      <c r="F1" s="974"/>
      <c r="G1" s="974"/>
      <c r="H1" s="975"/>
    </row>
    <row r="2" spans="1:10" s="10" customFormat="1" ht="35.1" customHeight="1" x14ac:dyDescent="0.25">
      <c r="A2" s="913" t="s">
        <v>1413</v>
      </c>
      <c r="B2" s="966"/>
      <c r="C2" s="966"/>
      <c r="D2" s="966"/>
      <c r="E2" s="966"/>
      <c r="F2" s="966"/>
      <c r="G2" s="966"/>
      <c r="H2" s="968"/>
    </row>
    <row r="3" spans="1:10" ht="27" customHeight="1" x14ac:dyDescent="0.25">
      <c r="A3" s="912" t="s">
        <v>136</v>
      </c>
      <c r="B3" s="971" t="s">
        <v>239</v>
      </c>
      <c r="C3" s="971" t="s">
        <v>218</v>
      </c>
      <c r="D3" s="971"/>
      <c r="E3" s="971" t="s">
        <v>219</v>
      </c>
      <c r="F3" s="971"/>
      <c r="G3" s="983" t="s">
        <v>158</v>
      </c>
      <c r="H3" s="984"/>
    </row>
    <row r="4" spans="1:10" ht="33" customHeight="1" x14ac:dyDescent="0.25">
      <c r="A4" s="950"/>
      <c r="B4" s="924"/>
      <c r="C4" s="305" t="s">
        <v>57</v>
      </c>
      <c r="D4" s="305" t="s">
        <v>127</v>
      </c>
      <c r="E4" s="305" t="s">
        <v>57</v>
      </c>
      <c r="F4" s="305" t="s">
        <v>127</v>
      </c>
      <c r="G4" s="305" t="s">
        <v>57</v>
      </c>
      <c r="H4" s="314" t="s">
        <v>127</v>
      </c>
    </row>
    <row r="5" spans="1:10" ht="15.75" customHeight="1" x14ac:dyDescent="0.25">
      <c r="A5" s="192"/>
      <c r="B5" s="305"/>
      <c r="C5" s="320" t="s">
        <v>201</v>
      </c>
      <c r="D5" s="320" t="s">
        <v>202</v>
      </c>
      <c r="E5" s="320" t="s">
        <v>203</v>
      </c>
      <c r="F5" s="320" t="s">
        <v>210</v>
      </c>
      <c r="G5" s="320" t="s">
        <v>26</v>
      </c>
      <c r="H5" s="313" t="s">
        <v>27</v>
      </c>
    </row>
    <row r="6" spans="1:10" ht="18" customHeight="1" x14ac:dyDescent="0.25">
      <c r="A6" s="142">
        <v>1</v>
      </c>
      <c r="B6" s="356" t="s">
        <v>1366</v>
      </c>
      <c r="C6" s="122">
        <v>92391</v>
      </c>
      <c r="D6" s="122">
        <v>7609</v>
      </c>
      <c r="E6" s="122">
        <v>369565</v>
      </c>
      <c r="F6" s="122">
        <v>30435</v>
      </c>
      <c r="G6" s="122">
        <f>C6+E6</f>
        <v>461956</v>
      </c>
      <c r="H6" s="143">
        <f>D6+F6</f>
        <v>38044</v>
      </c>
      <c r="J6" s="149"/>
    </row>
    <row r="7" spans="1:10" ht="18" customHeight="1" x14ac:dyDescent="0.25">
      <c r="A7" s="142">
        <v>2</v>
      </c>
      <c r="B7" s="355" t="s">
        <v>1364</v>
      </c>
      <c r="C7" s="123">
        <v>92391.3</v>
      </c>
      <c r="D7" s="152" t="s">
        <v>570</v>
      </c>
      <c r="E7" s="123">
        <v>369565</v>
      </c>
      <c r="F7" s="152" t="s">
        <v>570</v>
      </c>
      <c r="G7" s="262">
        <f>C7+E7</f>
        <v>461956.3</v>
      </c>
      <c r="H7" s="263" t="s">
        <v>570</v>
      </c>
      <c r="J7" s="149"/>
    </row>
    <row r="8" spans="1:10" ht="18" customHeight="1" x14ac:dyDescent="0.25">
      <c r="A8" s="142">
        <f>A7+1</f>
        <v>3</v>
      </c>
      <c r="B8" s="355" t="s">
        <v>1365</v>
      </c>
      <c r="C8" s="152" t="s">
        <v>570</v>
      </c>
      <c r="D8" s="123">
        <v>7609</v>
      </c>
      <c r="E8" s="152" t="s">
        <v>570</v>
      </c>
      <c r="F8" s="123">
        <v>30435</v>
      </c>
      <c r="G8" s="264" t="s">
        <v>570</v>
      </c>
      <c r="H8" s="265">
        <f>D8+F8</f>
        <v>38044</v>
      </c>
      <c r="I8" s="149"/>
      <c r="J8" s="731"/>
    </row>
    <row r="9" spans="1:10" ht="18" customHeight="1" x14ac:dyDescent="0.25">
      <c r="A9" s="142">
        <f>A8+1</f>
        <v>4</v>
      </c>
      <c r="B9" s="356" t="s">
        <v>1367</v>
      </c>
      <c r="C9" s="122">
        <f>SUM(C10:C11)</f>
        <v>0</v>
      </c>
      <c r="D9" s="122">
        <f>SUM(D10:D11)</f>
        <v>0</v>
      </c>
      <c r="E9" s="122">
        <f>SUM(E10:E11)</f>
        <v>0</v>
      </c>
      <c r="F9" s="122">
        <f>SUM(F10:F11)</f>
        <v>0</v>
      </c>
      <c r="G9" s="122">
        <f>C9+E9</f>
        <v>0</v>
      </c>
      <c r="H9" s="143">
        <f>D9+F9</f>
        <v>0</v>
      </c>
      <c r="I9" s="149"/>
      <c r="J9" s="149"/>
    </row>
    <row r="10" spans="1:10" ht="18" customHeight="1" x14ac:dyDescent="0.25">
      <c r="A10" s="142">
        <f>A9+1</f>
        <v>5</v>
      </c>
      <c r="B10" s="355" t="s">
        <v>1368</v>
      </c>
      <c r="C10" s="123"/>
      <c r="D10" s="152" t="s">
        <v>570</v>
      </c>
      <c r="E10" s="123"/>
      <c r="F10" s="152" t="s">
        <v>570</v>
      </c>
      <c r="G10" s="262">
        <f>C10+E10</f>
        <v>0</v>
      </c>
      <c r="H10" s="263" t="s">
        <v>570</v>
      </c>
      <c r="I10" s="149"/>
      <c r="J10" s="149"/>
    </row>
    <row r="11" spans="1:10" ht="18" customHeight="1" x14ac:dyDescent="0.25">
      <c r="A11" s="142">
        <f>A10+1</f>
        <v>6</v>
      </c>
      <c r="B11" s="355" t="s">
        <v>1369</v>
      </c>
      <c r="C11" s="152" t="s">
        <v>570</v>
      </c>
      <c r="D11" s="123"/>
      <c r="E11" s="152" t="s">
        <v>570</v>
      </c>
      <c r="F11" s="123"/>
      <c r="G11" s="264" t="s">
        <v>570</v>
      </c>
      <c r="H11" s="265">
        <f>D11+F11</f>
        <v>0</v>
      </c>
      <c r="I11" s="149"/>
      <c r="J11" s="149"/>
    </row>
    <row r="12" spans="1:10" ht="18" customHeight="1" x14ac:dyDescent="0.25">
      <c r="A12" s="142">
        <v>7</v>
      </c>
      <c r="B12" s="356" t="s">
        <v>639</v>
      </c>
      <c r="C12" s="122">
        <f>SUM(C13:C14)</f>
        <v>0</v>
      </c>
      <c r="D12" s="122">
        <f>SUM(D13:D14)</f>
        <v>0</v>
      </c>
      <c r="E12" s="122">
        <f>SUM(E13:E14)</f>
        <v>0</v>
      </c>
      <c r="F12" s="122">
        <f>SUM(F13:F14)</f>
        <v>0</v>
      </c>
      <c r="G12" s="122">
        <f>C12+E12</f>
        <v>0</v>
      </c>
      <c r="H12" s="143">
        <f>D12+F12</f>
        <v>0</v>
      </c>
      <c r="I12" s="149"/>
      <c r="J12" s="149"/>
    </row>
    <row r="13" spans="1:10" ht="18" customHeight="1" x14ac:dyDescent="0.25">
      <c r="A13" s="142">
        <v>8</v>
      </c>
      <c r="B13" s="355" t="s">
        <v>641</v>
      </c>
      <c r="C13" s="152"/>
      <c r="D13" s="152" t="s">
        <v>570</v>
      </c>
      <c r="E13" s="152"/>
      <c r="F13" s="152" t="s">
        <v>570</v>
      </c>
      <c r="G13" s="262">
        <f>C13+E13</f>
        <v>0</v>
      </c>
      <c r="H13" s="263" t="s">
        <v>570</v>
      </c>
      <c r="I13" s="149"/>
      <c r="J13" s="149"/>
    </row>
    <row r="14" spans="1:10" ht="18" customHeight="1" x14ac:dyDescent="0.25">
      <c r="A14" s="142">
        <v>9</v>
      </c>
      <c r="B14" s="355" t="s">
        <v>642</v>
      </c>
      <c r="C14" s="152" t="s">
        <v>570</v>
      </c>
      <c r="D14" s="123"/>
      <c r="E14" s="152" t="s">
        <v>570</v>
      </c>
      <c r="F14" s="123"/>
      <c r="G14" s="264" t="s">
        <v>570</v>
      </c>
      <c r="H14" s="265">
        <f>D14+F14</f>
        <v>0</v>
      </c>
      <c r="I14" s="149"/>
      <c r="J14" s="149"/>
    </row>
    <row r="15" spans="1:10" ht="18" customHeight="1" x14ac:dyDescent="0.25">
      <c r="A15" s="142">
        <v>10</v>
      </c>
      <c r="B15" s="357" t="s">
        <v>640</v>
      </c>
      <c r="C15" s="122">
        <f>SUM(C16:C17)</f>
        <v>0</v>
      </c>
      <c r="D15" s="122">
        <f>SUM(D16:D17)</f>
        <v>0</v>
      </c>
      <c r="E15" s="122">
        <f>SUM(E16:E17)</f>
        <v>0</v>
      </c>
      <c r="F15" s="122">
        <f>SUM(F16:F17)</f>
        <v>0</v>
      </c>
      <c r="G15" s="122">
        <f>C15+E15</f>
        <v>0</v>
      </c>
      <c r="H15" s="143">
        <f>D15+F15</f>
        <v>0</v>
      </c>
      <c r="I15" s="149"/>
      <c r="J15" s="149"/>
    </row>
    <row r="16" spans="1:10" ht="18" customHeight="1" x14ac:dyDescent="0.25">
      <c r="A16" s="142">
        <v>11</v>
      </c>
      <c r="B16" s="358" t="s">
        <v>688</v>
      </c>
      <c r="C16" s="152"/>
      <c r="D16" s="152" t="s">
        <v>570</v>
      </c>
      <c r="E16" s="152"/>
      <c r="F16" s="152" t="s">
        <v>570</v>
      </c>
      <c r="G16" s="262">
        <f>C16+E16</f>
        <v>0</v>
      </c>
      <c r="H16" s="263" t="s">
        <v>570</v>
      </c>
      <c r="I16" s="149"/>
      <c r="J16" s="149"/>
    </row>
    <row r="17" spans="1:10" ht="18" customHeight="1" x14ac:dyDescent="0.25">
      <c r="A17" s="142">
        <v>12</v>
      </c>
      <c r="B17" s="358" t="s">
        <v>897</v>
      </c>
      <c r="C17" s="152" t="s">
        <v>570</v>
      </c>
      <c r="D17" s="123"/>
      <c r="E17" s="152" t="s">
        <v>570</v>
      </c>
      <c r="F17" s="123"/>
      <c r="G17" s="264" t="s">
        <v>570</v>
      </c>
      <c r="H17" s="265">
        <f>D17+F17</f>
        <v>0</v>
      </c>
      <c r="I17" s="149"/>
      <c r="J17" s="149"/>
    </row>
    <row r="18" spans="1:10" ht="44.25" customHeight="1" x14ac:dyDescent="0.25">
      <c r="A18" s="142">
        <v>13</v>
      </c>
      <c r="B18" s="356" t="s">
        <v>990</v>
      </c>
      <c r="C18" s="122">
        <f>C6+C9+C12+C15</f>
        <v>92391</v>
      </c>
      <c r="D18" s="122">
        <f>D6+D9+D12+D15</f>
        <v>7609</v>
      </c>
      <c r="E18" s="122">
        <f>E6+E9+E12+E15</f>
        <v>369565</v>
      </c>
      <c r="F18" s="122">
        <f>F6+F9+F12+F15</f>
        <v>30435</v>
      </c>
      <c r="G18" s="122">
        <f>C18+E18</f>
        <v>461956</v>
      </c>
      <c r="H18" s="143">
        <f>D18+F18</f>
        <v>38044</v>
      </c>
      <c r="I18" s="149"/>
      <c r="J18" s="149"/>
    </row>
    <row r="19" spans="1:10" ht="45" customHeight="1" x14ac:dyDescent="0.25">
      <c r="A19" s="142">
        <v>14</v>
      </c>
      <c r="B19" s="356" t="s">
        <v>697</v>
      </c>
      <c r="C19" s="122">
        <f>SUM(C29:C31)</f>
        <v>38705</v>
      </c>
      <c r="D19" s="122">
        <f>SUM(D29:D32)</f>
        <v>11034</v>
      </c>
      <c r="E19" s="122">
        <f>SUM(E30:E32)</f>
        <v>20160</v>
      </c>
      <c r="F19" s="122">
        <f>SUM(F29:F32)</f>
        <v>3024</v>
      </c>
      <c r="G19" s="122">
        <f>SUM(G29:G31)</f>
        <v>58865</v>
      </c>
      <c r="H19" s="143">
        <f>SUM(H29:H32)</f>
        <v>14058</v>
      </c>
      <c r="I19" s="149"/>
      <c r="J19" s="149"/>
    </row>
    <row r="20" spans="1:10" ht="18" customHeight="1" x14ac:dyDescent="0.25">
      <c r="A20" s="142">
        <v>15</v>
      </c>
      <c r="B20" s="357" t="s">
        <v>687</v>
      </c>
      <c r="C20" s="122">
        <f t="shared" ref="C20:H20" si="0">SUM(C21:C22)</f>
        <v>0</v>
      </c>
      <c r="D20" s="122">
        <f t="shared" si="0"/>
        <v>0</v>
      </c>
      <c r="E20" s="122">
        <f t="shared" si="0"/>
        <v>0</v>
      </c>
      <c r="F20" s="122">
        <f t="shared" si="0"/>
        <v>0</v>
      </c>
      <c r="G20" s="122">
        <f t="shared" si="0"/>
        <v>0</v>
      </c>
      <c r="H20" s="143">
        <f t="shared" si="0"/>
        <v>0</v>
      </c>
      <c r="I20" s="149"/>
      <c r="J20" s="149"/>
    </row>
    <row r="21" spans="1:10" ht="18" customHeight="1" x14ac:dyDescent="0.25">
      <c r="A21" s="142">
        <v>16</v>
      </c>
      <c r="B21" s="358" t="s">
        <v>689</v>
      </c>
      <c r="C21" s="124"/>
      <c r="D21" s="152" t="s">
        <v>570</v>
      </c>
      <c r="E21" s="124"/>
      <c r="F21" s="152" t="s">
        <v>570</v>
      </c>
      <c r="G21" s="262">
        <f>C21+E21</f>
        <v>0</v>
      </c>
      <c r="H21" s="263" t="s">
        <v>570</v>
      </c>
      <c r="I21" s="149"/>
      <c r="J21" s="149"/>
    </row>
    <row r="22" spans="1:10" ht="18" customHeight="1" x14ac:dyDescent="0.25">
      <c r="A22" s="142">
        <v>17</v>
      </c>
      <c r="B22" s="358" t="s">
        <v>690</v>
      </c>
      <c r="C22" s="152" t="s">
        <v>570</v>
      </c>
      <c r="D22" s="124"/>
      <c r="E22" s="152" t="s">
        <v>570</v>
      </c>
      <c r="F22" s="124"/>
      <c r="G22" s="264" t="s">
        <v>570</v>
      </c>
      <c r="H22" s="265">
        <f>D22+F22</f>
        <v>0</v>
      </c>
      <c r="I22" s="149"/>
      <c r="J22" s="149"/>
    </row>
    <row r="23" spans="1:10" ht="18" customHeight="1" x14ac:dyDescent="0.25">
      <c r="A23" s="142">
        <v>18</v>
      </c>
      <c r="B23" s="359" t="s">
        <v>691</v>
      </c>
      <c r="C23" s="122">
        <f t="shared" ref="C23:H23" si="1">SUM(C24:C25)</f>
        <v>0</v>
      </c>
      <c r="D23" s="122">
        <f t="shared" si="1"/>
        <v>0</v>
      </c>
      <c r="E23" s="122">
        <f t="shared" si="1"/>
        <v>0</v>
      </c>
      <c r="F23" s="122">
        <f t="shared" si="1"/>
        <v>0</v>
      </c>
      <c r="G23" s="122">
        <f t="shared" si="1"/>
        <v>0</v>
      </c>
      <c r="H23" s="143">
        <f t="shared" si="1"/>
        <v>0</v>
      </c>
      <c r="I23" s="149"/>
      <c r="J23" s="149"/>
    </row>
    <row r="24" spans="1:10" ht="18" customHeight="1" x14ac:dyDescent="0.25">
      <c r="A24" s="225">
        <v>19</v>
      </c>
      <c r="B24" s="358" t="s">
        <v>692</v>
      </c>
      <c r="C24" s="124"/>
      <c r="D24" s="152" t="s">
        <v>570</v>
      </c>
      <c r="E24" s="124"/>
      <c r="F24" s="152" t="s">
        <v>570</v>
      </c>
      <c r="G24" s="262">
        <f>C24+E24</f>
        <v>0</v>
      </c>
      <c r="H24" s="263" t="s">
        <v>570</v>
      </c>
      <c r="I24" s="149"/>
      <c r="J24" s="149"/>
    </row>
    <row r="25" spans="1:10" ht="18" customHeight="1" x14ac:dyDescent="0.25">
      <c r="A25" s="142">
        <v>20</v>
      </c>
      <c r="B25" s="358" t="s">
        <v>693</v>
      </c>
      <c r="C25" s="152" t="s">
        <v>570</v>
      </c>
      <c r="D25" s="124"/>
      <c r="E25" s="152" t="s">
        <v>570</v>
      </c>
      <c r="F25" s="124"/>
      <c r="G25" s="264" t="s">
        <v>570</v>
      </c>
      <c r="H25" s="265">
        <f>D25+F25</f>
        <v>0</v>
      </c>
      <c r="I25" s="149"/>
      <c r="J25" s="149"/>
    </row>
    <row r="26" spans="1:10" ht="18" customHeight="1" x14ac:dyDescent="0.25">
      <c r="A26" s="225">
        <v>21</v>
      </c>
      <c r="B26" s="359" t="s">
        <v>694</v>
      </c>
      <c r="C26" s="122">
        <f t="shared" ref="C26:H26" si="2">SUM(C28)</f>
        <v>0</v>
      </c>
      <c r="D26" s="122">
        <f t="shared" si="2"/>
        <v>0</v>
      </c>
      <c r="E26" s="122">
        <f t="shared" si="2"/>
        <v>0</v>
      </c>
      <c r="F26" s="122">
        <f t="shared" si="2"/>
        <v>0</v>
      </c>
      <c r="G26" s="122">
        <f t="shared" si="2"/>
        <v>0</v>
      </c>
      <c r="H26" s="143">
        <f t="shared" si="2"/>
        <v>0</v>
      </c>
      <c r="I26" s="149"/>
      <c r="J26" s="149"/>
    </row>
    <row r="27" spans="1:10" ht="18" customHeight="1" x14ac:dyDescent="0.25">
      <c r="A27" s="142">
        <v>22</v>
      </c>
      <c r="B27" s="358" t="s">
        <v>695</v>
      </c>
      <c r="C27" s="124"/>
      <c r="D27" s="152" t="s">
        <v>570</v>
      </c>
      <c r="E27" s="124"/>
      <c r="F27" s="152" t="s">
        <v>570</v>
      </c>
      <c r="G27" s="262">
        <f>C27+E27</f>
        <v>0</v>
      </c>
      <c r="H27" s="263" t="s">
        <v>570</v>
      </c>
      <c r="I27" s="149"/>
      <c r="J27" s="149"/>
    </row>
    <row r="28" spans="1:10" ht="18" customHeight="1" x14ac:dyDescent="0.25">
      <c r="A28" s="225">
        <v>23</v>
      </c>
      <c r="B28" s="363" t="s">
        <v>696</v>
      </c>
      <c r="C28" s="152" t="s">
        <v>570</v>
      </c>
      <c r="D28" s="123"/>
      <c r="E28" s="152" t="s">
        <v>570</v>
      </c>
      <c r="F28" s="123"/>
      <c r="G28" s="264" t="s">
        <v>570</v>
      </c>
      <c r="H28" s="265">
        <f>D28+F28</f>
        <v>0</v>
      </c>
      <c r="I28" s="149"/>
      <c r="J28" s="149"/>
    </row>
    <row r="29" spans="1:10" ht="18" customHeight="1" x14ac:dyDescent="0.25">
      <c r="A29" s="225" t="s">
        <v>700</v>
      </c>
      <c r="B29" s="358" t="s">
        <v>1391</v>
      </c>
      <c r="C29" s="267">
        <v>24816</v>
      </c>
      <c r="D29" s="124"/>
      <c r="E29" s="267"/>
      <c r="F29" s="124"/>
      <c r="G29" s="267">
        <f>SUM(C29:F29)</f>
        <v>24816</v>
      </c>
      <c r="H29" s="261"/>
      <c r="I29" s="149"/>
      <c r="J29" s="149"/>
    </row>
    <row r="30" spans="1:10" ht="18" customHeight="1" x14ac:dyDescent="0.25">
      <c r="A30" s="225" t="s">
        <v>701</v>
      </c>
      <c r="B30" s="358" t="s">
        <v>1392</v>
      </c>
      <c r="C30" s="267"/>
      <c r="D30" s="124">
        <v>8951</v>
      </c>
      <c r="E30" s="267"/>
      <c r="F30" s="124"/>
      <c r="G30" s="267"/>
      <c r="H30" s="261">
        <f>SUM(D30:G30)</f>
        <v>8951</v>
      </c>
      <c r="I30" s="149"/>
      <c r="J30" s="149"/>
    </row>
    <row r="31" spans="1:10" ht="18" customHeight="1" x14ac:dyDescent="0.25">
      <c r="A31" s="225" t="s">
        <v>1390</v>
      </c>
      <c r="B31" s="358" t="s">
        <v>1393</v>
      </c>
      <c r="C31" s="267">
        <v>13889</v>
      </c>
      <c r="D31" s="124"/>
      <c r="E31" s="267">
        <v>20160</v>
      </c>
      <c r="F31" s="124"/>
      <c r="G31" s="267">
        <f>SUM(C31:F31)</f>
        <v>34049</v>
      </c>
      <c r="H31" s="261"/>
      <c r="I31" s="149"/>
      <c r="J31" s="149"/>
    </row>
    <row r="32" spans="1:10" ht="18" customHeight="1" x14ac:dyDescent="0.25">
      <c r="A32" s="225" t="s">
        <v>1395</v>
      </c>
      <c r="B32" s="358" t="s">
        <v>1394</v>
      </c>
      <c r="C32" s="267"/>
      <c r="D32" s="124">
        <v>2083</v>
      </c>
      <c r="E32" s="267"/>
      <c r="F32" s="124">
        <v>3024</v>
      </c>
      <c r="G32" s="267"/>
      <c r="H32" s="261">
        <f>SUM(D32:G32)</f>
        <v>5107</v>
      </c>
      <c r="I32" s="149"/>
      <c r="J32" s="149"/>
    </row>
    <row r="33" spans="1:10" ht="18" customHeight="1" thickBot="1" x14ac:dyDescent="0.3">
      <c r="A33" s="144">
        <v>24</v>
      </c>
      <c r="B33" s="360" t="s">
        <v>699</v>
      </c>
      <c r="C33" s="732">
        <f t="shared" ref="C33:H33" si="3">SUM(C18:C19)</f>
        <v>131096</v>
      </c>
      <c r="D33" s="145">
        <f t="shared" si="3"/>
        <v>18643</v>
      </c>
      <c r="E33" s="730">
        <f t="shared" si="3"/>
        <v>389725</v>
      </c>
      <c r="F33" s="145">
        <f t="shared" si="3"/>
        <v>33459</v>
      </c>
      <c r="G33" s="730">
        <f t="shared" si="3"/>
        <v>520821</v>
      </c>
      <c r="H33" s="288">
        <f t="shared" si="3"/>
        <v>52102</v>
      </c>
      <c r="I33" s="149"/>
      <c r="J33" s="149"/>
    </row>
    <row r="34" spans="1:10" x14ac:dyDescent="0.25">
      <c r="D34" s="729"/>
    </row>
    <row r="35" spans="1:10" x14ac:dyDescent="0.25">
      <c r="A35" s="14" t="s">
        <v>651</v>
      </c>
      <c r="B35" s="285" t="s">
        <v>698</v>
      </c>
      <c r="C35" s="285"/>
      <c r="D35" s="285"/>
    </row>
  </sheetData>
  <sheetProtection selectLockedCells="1"/>
  <mergeCells count="7">
    <mergeCell ref="A1:H1"/>
    <mergeCell ref="A2:H2"/>
    <mergeCell ref="A3:A4"/>
    <mergeCell ref="B3:B4"/>
    <mergeCell ref="C3:D3"/>
    <mergeCell ref="E3:F3"/>
    <mergeCell ref="G3:H3"/>
  </mergeCells>
  <printOptions gridLines="1"/>
  <pageMargins left="0.74803149606299213" right="0.74803149606299213" top="0.98425196850393704" bottom="0.88" header="0.51181102362204722" footer="0.51181102362204722"/>
  <pageSetup paperSize="9" scale="6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22">
    <tabColor indexed="42"/>
  </sheetPr>
  <dimension ref="A1:F25"/>
  <sheetViews>
    <sheetView zoomScaleNormal="100" workbookViewId="0">
      <pane xSplit="2" ySplit="4" topLeftCell="C5" activePane="bottomRight" state="frozen"/>
      <selection activeCell="A27" sqref="A27:F27"/>
      <selection pane="topRight" activeCell="A27" sqref="A27:F27"/>
      <selection pane="bottomLeft" activeCell="A27" sqref="A27:F27"/>
      <selection pane="bottomRight" activeCell="F22" sqref="F22"/>
    </sheetView>
  </sheetViews>
  <sheetFormatPr defaultColWidth="9.109375" defaultRowHeight="15.6" x14ac:dyDescent="0.3"/>
  <cols>
    <col min="1" max="1" width="9.5546875" style="2" customWidth="1"/>
    <col min="2" max="2" width="58.44140625" style="1" customWidth="1"/>
    <col min="3" max="3" width="22.109375" style="11" customWidth="1"/>
    <col min="4" max="4" width="21.109375" style="11" customWidth="1"/>
    <col min="5" max="5" width="24.109375" style="11" customWidth="1"/>
    <col min="6" max="16384" width="9.109375" style="1"/>
  </cols>
  <sheetData>
    <row r="1" spans="1:6" ht="80.25" customHeight="1" thickBot="1" x14ac:dyDescent="0.35">
      <c r="A1" s="985" t="s">
        <v>1202</v>
      </c>
      <c r="B1" s="986"/>
      <c r="C1" s="986"/>
      <c r="D1" s="986"/>
      <c r="E1" s="987"/>
      <c r="F1" s="364"/>
    </row>
    <row r="2" spans="1:6" ht="35.1" customHeight="1" x14ac:dyDescent="0.3">
      <c r="A2" s="801" t="s">
        <v>1413</v>
      </c>
      <c r="B2" s="802"/>
      <c r="C2" s="802"/>
      <c r="D2" s="802"/>
      <c r="E2" s="953"/>
      <c r="F2" s="364"/>
    </row>
    <row r="3" spans="1:6" s="6" customFormat="1" ht="47.1" customHeight="1" x14ac:dyDescent="0.3">
      <c r="A3" s="192" t="s">
        <v>136</v>
      </c>
      <c r="B3" s="305" t="s">
        <v>239</v>
      </c>
      <c r="C3" s="305" t="s">
        <v>218</v>
      </c>
      <c r="D3" s="305" t="s">
        <v>219</v>
      </c>
      <c r="E3" s="314" t="s">
        <v>144</v>
      </c>
    </row>
    <row r="4" spans="1:6" s="6" customFormat="1" ht="16.5" customHeight="1" x14ac:dyDescent="0.3">
      <c r="A4" s="192"/>
      <c r="B4" s="305"/>
      <c r="C4" s="305" t="s">
        <v>201</v>
      </c>
      <c r="D4" s="305" t="s">
        <v>202</v>
      </c>
      <c r="E4" s="314" t="s">
        <v>23</v>
      </c>
    </row>
    <row r="5" spans="1:6" s="6" customFormat="1" ht="17.399999999999999" customHeight="1" x14ac:dyDescent="0.3">
      <c r="A5" s="192"/>
      <c r="B5" s="365" t="s">
        <v>265</v>
      </c>
      <c r="C5" s="33"/>
      <c r="D5" s="33"/>
      <c r="E5" s="54"/>
    </row>
    <row r="6" spans="1:6" s="6" customFormat="1" ht="17.399999999999999" customHeight="1" x14ac:dyDescent="0.3">
      <c r="A6" s="45">
        <v>1</v>
      </c>
      <c r="B6" s="306" t="s">
        <v>291</v>
      </c>
      <c r="C6" s="21">
        <f>SUM(C7:C10)</f>
        <v>427440.97</v>
      </c>
      <c r="D6" s="21">
        <f>SUM(D7:D10)</f>
        <v>0</v>
      </c>
      <c r="E6" s="22">
        <f>C6+D6</f>
        <v>427440.97</v>
      </c>
    </row>
    <row r="7" spans="1:6" s="11" customFormat="1" x14ac:dyDescent="0.25">
      <c r="A7" s="15">
        <f>A6+1</f>
        <v>2</v>
      </c>
      <c r="B7" s="297" t="s">
        <v>88</v>
      </c>
      <c r="C7" s="23">
        <v>427440.97</v>
      </c>
      <c r="D7" s="62"/>
      <c r="E7" s="22">
        <f>C7+D7</f>
        <v>427440.97</v>
      </c>
    </row>
    <row r="8" spans="1:6" s="11" customFormat="1" x14ac:dyDescent="0.25">
      <c r="A8" s="15">
        <f>A7+1</f>
        <v>3</v>
      </c>
      <c r="B8" s="297" t="s">
        <v>288</v>
      </c>
      <c r="C8" s="23"/>
      <c r="D8" s="23"/>
      <c r="E8" s="22">
        <f t="shared" ref="E8:E16" si="0">C8+D8</f>
        <v>0</v>
      </c>
      <c r="F8" s="193"/>
    </row>
    <row r="9" spans="1:6" s="11" customFormat="1" x14ac:dyDescent="0.25">
      <c r="A9" s="15">
        <f>A8+1</f>
        <v>4</v>
      </c>
      <c r="B9" s="307" t="s">
        <v>1088</v>
      </c>
      <c r="C9" s="23"/>
      <c r="D9" s="23"/>
      <c r="E9" s="22">
        <f>C9+D9</f>
        <v>0</v>
      </c>
    </row>
    <row r="10" spans="1:6" s="11" customFormat="1" x14ac:dyDescent="0.25">
      <c r="A10" s="15">
        <f>A9+1</f>
        <v>5</v>
      </c>
      <c r="B10" s="307"/>
      <c r="C10" s="23"/>
      <c r="D10" s="23"/>
      <c r="E10" s="22">
        <f t="shared" si="0"/>
        <v>0</v>
      </c>
    </row>
    <row r="11" spans="1:6" s="11" customFormat="1" x14ac:dyDescent="0.25">
      <c r="A11" s="15"/>
      <c r="B11" s="653" t="s">
        <v>523</v>
      </c>
      <c r="C11" s="33"/>
      <c r="D11" s="33"/>
      <c r="E11" s="54"/>
    </row>
    <row r="12" spans="1:6" x14ac:dyDescent="0.3">
      <c r="A12" s="15">
        <v>6</v>
      </c>
      <c r="B12" s="307" t="s">
        <v>1286</v>
      </c>
      <c r="C12" s="64">
        <v>4034.87</v>
      </c>
      <c r="D12" s="64"/>
      <c r="E12" s="22">
        <f t="shared" si="0"/>
        <v>4034.87</v>
      </c>
    </row>
    <row r="13" spans="1:6" x14ac:dyDescent="0.3">
      <c r="A13" s="15">
        <v>7</v>
      </c>
      <c r="B13" s="307" t="s">
        <v>13</v>
      </c>
      <c r="C13" s="23">
        <v>60020</v>
      </c>
      <c r="D13" s="23"/>
      <c r="E13" s="22">
        <f t="shared" si="0"/>
        <v>60020</v>
      </c>
    </row>
    <row r="14" spans="1:6" x14ac:dyDescent="0.3">
      <c r="A14" s="15"/>
      <c r="B14" s="42"/>
      <c r="C14" s="79"/>
      <c r="D14" s="79"/>
      <c r="E14" s="54"/>
    </row>
    <row r="15" spans="1:6" x14ac:dyDescent="0.3">
      <c r="A15" s="15">
        <v>8</v>
      </c>
      <c r="B15" s="42" t="s">
        <v>292</v>
      </c>
      <c r="C15" s="65">
        <f>SUM(C16:C18)</f>
        <v>100000</v>
      </c>
      <c r="D15" s="65">
        <f>SUM(D16:D18)</f>
        <v>0</v>
      </c>
      <c r="E15" s="22">
        <f t="shared" si="0"/>
        <v>100000</v>
      </c>
    </row>
    <row r="16" spans="1:6" x14ac:dyDescent="0.3">
      <c r="A16" s="15" t="s">
        <v>290</v>
      </c>
      <c r="B16" s="312" t="s">
        <v>1435</v>
      </c>
      <c r="C16" s="64">
        <v>100000</v>
      </c>
      <c r="D16" s="64"/>
      <c r="E16" s="22">
        <f t="shared" si="0"/>
        <v>100000</v>
      </c>
    </row>
    <row r="17" spans="1:5" x14ac:dyDescent="0.3">
      <c r="A17" s="15"/>
      <c r="B17" s="312"/>
      <c r="C17" s="64"/>
      <c r="D17" s="64"/>
      <c r="E17" s="22"/>
    </row>
    <row r="18" spans="1:5" x14ac:dyDescent="0.3">
      <c r="A18" s="15"/>
      <c r="B18" s="42"/>
      <c r="C18" s="79"/>
      <c r="D18" s="79"/>
      <c r="E18" s="54"/>
    </row>
    <row r="19" spans="1:5" ht="16.2" thickBot="1" x14ac:dyDescent="0.35">
      <c r="A19" s="18">
        <v>9</v>
      </c>
      <c r="B19" s="28" t="s">
        <v>508</v>
      </c>
      <c r="C19" s="32">
        <f>C6+C12+C13+C15</f>
        <v>591495.84</v>
      </c>
      <c r="D19" s="32">
        <f>D6+D12+D13+D15</f>
        <v>0</v>
      </c>
      <c r="E19" s="63">
        <f>E6+E12+E13+E15</f>
        <v>591495.84</v>
      </c>
    </row>
    <row r="21" spans="1:5" x14ac:dyDescent="0.3">
      <c r="E21" s="775"/>
    </row>
    <row r="22" spans="1:5" x14ac:dyDescent="0.3">
      <c r="B22" s="120"/>
      <c r="C22" s="2"/>
    </row>
    <row r="23" spans="1:5" x14ac:dyDescent="0.3">
      <c r="B23" s="2"/>
      <c r="C23" s="2"/>
    </row>
    <row r="24" spans="1:5" x14ac:dyDescent="0.3">
      <c r="B24" s="2"/>
      <c r="C24" s="2"/>
    </row>
    <row r="25" spans="1:5" x14ac:dyDescent="0.3">
      <c r="D25" s="193"/>
    </row>
  </sheetData>
  <protectedRanges>
    <protectedRange sqref="C8:D10" name="Rozsah2_1"/>
    <protectedRange sqref="C11:D11" name="Rozsah2_2"/>
  </protectedRanges>
  <mergeCells count="2">
    <mergeCell ref="A1:E1"/>
    <mergeCell ref="A2:E2"/>
  </mergeCells>
  <phoneticPr fontId="6" type="noConversion"/>
  <pageMargins left="0.78740157480314965" right="0.74803149606299213" top="0.98425196850393704" bottom="0.78740157480314965" header="0.51181102362204722" footer="0.51181102362204722"/>
  <pageSetup paperSize="9" scale="7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42"/>
    <pageSetUpPr fitToPage="1"/>
  </sheetPr>
  <dimension ref="A1:F32"/>
  <sheetViews>
    <sheetView zoomScaleNormal="100" workbookViewId="0">
      <pane xSplit="2" ySplit="5" topLeftCell="C6" activePane="bottomRight" state="frozen"/>
      <selection pane="topRight" activeCell="C1" sqref="C1"/>
      <selection pane="bottomLeft" activeCell="A6" sqref="A6"/>
      <selection pane="bottomRight" activeCell="F33" sqref="F33"/>
    </sheetView>
  </sheetViews>
  <sheetFormatPr defaultColWidth="9.109375" defaultRowHeight="15.6" x14ac:dyDescent="0.25"/>
  <cols>
    <col min="1" max="1" width="9.109375" style="11"/>
    <col min="2" max="2" width="75.44140625" style="13" customWidth="1"/>
    <col min="3" max="6" width="17.44140625" style="11" customWidth="1"/>
    <col min="7" max="16384" width="9.109375" style="11"/>
  </cols>
  <sheetData>
    <row r="1" spans="1:6" ht="35.1" customHeight="1" thickBot="1" x14ac:dyDescent="0.3">
      <c r="A1" s="947" t="s">
        <v>1203</v>
      </c>
      <c r="B1" s="948"/>
      <c r="C1" s="948"/>
      <c r="D1" s="948"/>
      <c r="E1" s="948"/>
      <c r="F1" s="949"/>
    </row>
    <row r="2" spans="1:6" ht="35.1" customHeight="1" x14ac:dyDescent="0.25">
      <c r="A2" s="913" t="s">
        <v>1413</v>
      </c>
      <c r="B2" s="914"/>
      <c r="C2" s="915" t="s">
        <v>898</v>
      </c>
      <c r="D2" s="915"/>
      <c r="E2" s="915"/>
      <c r="F2" s="916"/>
    </row>
    <row r="3" spans="1:6" ht="23.1" customHeight="1" x14ac:dyDescent="0.25">
      <c r="A3" s="950" t="s">
        <v>136</v>
      </c>
      <c r="B3" s="924" t="s">
        <v>239</v>
      </c>
      <c r="C3" s="924">
        <v>2024</v>
      </c>
      <c r="D3" s="924"/>
      <c r="E3" s="924">
        <v>2025</v>
      </c>
      <c r="F3" s="925"/>
    </row>
    <row r="4" spans="1:6" ht="75" customHeight="1" x14ac:dyDescent="0.25">
      <c r="A4" s="950"/>
      <c r="B4" s="924"/>
      <c r="C4" s="305" t="s">
        <v>31</v>
      </c>
      <c r="D4" s="305" t="s">
        <v>128</v>
      </c>
      <c r="E4" s="305" t="s">
        <v>31</v>
      </c>
      <c r="F4" s="314" t="s">
        <v>129</v>
      </c>
    </row>
    <row r="5" spans="1:6" x14ac:dyDescent="0.25">
      <c r="A5" s="15"/>
      <c r="B5" s="366"/>
      <c r="C5" s="320" t="s">
        <v>201</v>
      </c>
      <c r="D5" s="320" t="s">
        <v>202</v>
      </c>
      <c r="E5" s="320" t="s">
        <v>203</v>
      </c>
      <c r="F5" s="313" t="s">
        <v>210</v>
      </c>
    </row>
    <row r="6" spans="1:6" ht="31.2" x14ac:dyDescent="0.25">
      <c r="A6" s="15">
        <v>1</v>
      </c>
      <c r="B6" s="311" t="s">
        <v>656</v>
      </c>
      <c r="C6" s="53">
        <f>C7+C10+C13+C16+C19+C22</f>
        <v>63799</v>
      </c>
      <c r="D6" s="53">
        <f>D7+D10+D13+D16+D19+D22</f>
        <v>374</v>
      </c>
      <c r="E6" s="53">
        <f>E7+E10+E13+E16+E19+E22</f>
        <v>76425</v>
      </c>
      <c r="F6" s="226">
        <f>F7+F10+F13+F16+F19+F22</f>
        <v>396</v>
      </c>
    </row>
    <row r="7" spans="1:6" x14ac:dyDescent="0.25">
      <c r="A7" s="15">
        <v>2</v>
      </c>
      <c r="B7" s="311" t="s">
        <v>657</v>
      </c>
      <c r="C7" s="53">
        <f>SUM(C8:C9)</f>
        <v>0</v>
      </c>
      <c r="D7" s="53">
        <f>SUM(D8:D9)</f>
        <v>0</v>
      </c>
      <c r="E7" s="53">
        <f>SUM(E8:E9)</f>
        <v>0</v>
      </c>
      <c r="F7" s="226">
        <f>SUM(F8:F9)</f>
        <v>0</v>
      </c>
    </row>
    <row r="8" spans="1:6" x14ac:dyDescent="0.25">
      <c r="A8" s="15">
        <v>3</v>
      </c>
      <c r="B8" s="312" t="s">
        <v>42</v>
      </c>
      <c r="C8" s="66"/>
      <c r="D8" s="66"/>
      <c r="E8" s="66"/>
      <c r="F8" s="80"/>
    </row>
    <row r="9" spans="1:6" ht="18.600000000000001" x14ac:dyDescent="0.25">
      <c r="A9" s="15">
        <v>4</v>
      </c>
      <c r="B9" s="312" t="s">
        <v>658</v>
      </c>
      <c r="C9" s="66"/>
      <c r="D9" s="66"/>
      <c r="E9" s="66"/>
      <c r="F9" s="80"/>
    </row>
    <row r="10" spans="1:6" ht="21" customHeight="1" x14ac:dyDescent="0.25">
      <c r="A10" s="15">
        <v>5</v>
      </c>
      <c r="B10" s="311" t="s">
        <v>611</v>
      </c>
      <c r="C10" s="53">
        <f>SUM(C11:C12)</f>
        <v>52699</v>
      </c>
      <c r="D10" s="53">
        <f>SUM(D11:D12)</f>
        <v>310</v>
      </c>
      <c r="E10" s="53">
        <f>SUM(E11:E12)</f>
        <v>66775</v>
      </c>
      <c r="F10" s="226">
        <f>SUM(F11:F12)</f>
        <v>342</v>
      </c>
    </row>
    <row r="11" spans="1:6" x14ac:dyDescent="0.25">
      <c r="A11" s="15">
        <v>6</v>
      </c>
      <c r="B11" s="312" t="s">
        <v>42</v>
      </c>
      <c r="C11" s="66">
        <v>52699</v>
      </c>
      <c r="D11" s="66">
        <v>310</v>
      </c>
      <c r="E11" s="66">
        <v>59475</v>
      </c>
      <c r="F11" s="80">
        <v>340</v>
      </c>
    </row>
    <row r="12" spans="1:6" ht="18.600000000000001" x14ac:dyDescent="0.25">
      <c r="A12" s="15">
        <v>7</v>
      </c>
      <c r="B12" s="312" t="s">
        <v>658</v>
      </c>
      <c r="C12" s="66"/>
      <c r="D12" s="66"/>
      <c r="E12" s="66">
        <v>7300</v>
      </c>
      <c r="F12" s="80">
        <v>2</v>
      </c>
    </row>
    <row r="13" spans="1:6" x14ac:dyDescent="0.25">
      <c r="A13" s="15">
        <v>8</v>
      </c>
      <c r="B13" s="311" t="s">
        <v>612</v>
      </c>
      <c r="C13" s="53"/>
      <c r="D13" s="53"/>
      <c r="E13" s="53">
        <f>E14+E15</f>
        <v>0</v>
      </c>
      <c r="F13" s="226">
        <f>F14+F15</f>
        <v>0</v>
      </c>
    </row>
    <row r="14" spans="1:6" x14ac:dyDescent="0.25">
      <c r="A14" s="15">
        <v>9</v>
      </c>
      <c r="B14" s="312" t="s">
        <v>42</v>
      </c>
      <c r="C14" s="66"/>
      <c r="D14" s="66"/>
      <c r="E14" s="66">
        <v>0</v>
      </c>
      <c r="F14" s="80">
        <v>0</v>
      </c>
    </row>
    <row r="15" spans="1:6" ht="18.600000000000001" x14ac:dyDescent="0.25">
      <c r="A15" s="15">
        <v>10</v>
      </c>
      <c r="B15" s="312" t="s">
        <v>658</v>
      </c>
      <c r="C15" s="66"/>
      <c r="D15" s="66"/>
      <c r="E15" s="66"/>
      <c r="F15" s="80"/>
    </row>
    <row r="16" spans="1:6" x14ac:dyDescent="0.25">
      <c r="A16" s="15">
        <v>11</v>
      </c>
      <c r="B16" s="311" t="s">
        <v>659</v>
      </c>
      <c r="C16" s="53">
        <f>SUM(C17:C18)</f>
        <v>11100</v>
      </c>
      <c r="D16" s="53">
        <f>SUM(D17:D18)</f>
        <v>64</v>
      </c>
      <c r="E16" s="53">
        <f>SUM(E17:E18)</f>
        <v>8950</v>
      </c>
      <c r="F16" s="226">
        <f>SUM(F17:F18)</f>
        <v>52</v>
      </c>
    </row>
    <row r="17" spans="1:6" x14ac:dyDescent="0.25">
      <c r="A17" s="15">
        <v>12</v>
      </c>
      <c r="B17" s="312" t="s">
        <v>42</v>
      </c>
      <c r="C17" s="66">
        <v>11100</v>
      </c>
      <c r="D17" s="66">
        <v>64</v>
      </c>
      <c r="E17" s="66">
        <v>8950</v>
      </c>
      <c r="F17" s="80">
        <v>52</v>
      </c>
    </row>
    <row r="18" spans="1:6" ht="18.600000000000001" x14ac:dyDescent="0.25">
      <c r="A18" s="15">
        <v>13</v>
      </c>
      <c r="B18" s="312" t="s">
        <v>658</v>
      </c>
      <c r="C18" s="66"/>
      <c r="D18" s="66"/>
      <c r="E18" s="66"/>
      <c r="F18" s="80"/>
    </row>
    <row r="19" spans="1:6" x14ac:dyDescent="0.25">
      <c r="A19" s="15">
        <v>14</v>
      </c>
      <c r="B19" s="311" t="s">
        <v>660</v>
      </c>
      <c r="C19" s="53">
        <f>SUM(C20:C21)</f>
        <v>0</v>
      </c>
      <c r="D19" s="53">
        <f>SUM(D20:D21)</f>
        <v>0</v>
      </c>
      <c r="E19" s="53">
        <f>SUM(E20:E21)</f>
        <v>700</v>
      </c>
      <c r="F19" s="226">
        <f>SUM(F20:F21)</f>
        <v>2</v>
      </c>
    </row>
    <row r="20" spans="1:6" x14ac:dyDescent="0.25">
      <c r="A20" s="15">
        <v>15</v>
      </c>
      <c r="B20" s="312" t="s">
        <v>42</v>
      </c>
      <c r="C20" s="66"/>
      <c r="D20" s="66"/>
      <c r="E20" s="66">
        <v>700</v>
      </c>
      <c r="F20" s="80">
        <v>2</v>
      </c>
    </row>
    <row r="21" spans="1:6" ht="18.600000000000001" x14ac:dyDescent="0.25">
      <c r="A21" s="15">
        <v>16</v>
      </c>
      <c r="B21" s="367" t="s">
        <v>658</v>
      </c>
      <c r="C21" s="81"/>
      <c r="D21" s="81"/>
      <c r="E21" s="81"/>
      <c r="F21" s="82"/>
    </row>
    <row r="22" spans="1:6" x14ac:dyDescent="0.25">
      <c r="A22" s="15">
        <v>17</v>
      </c>
      <c r="B22" s="368" t="s">
        <v>644</v>
      </c>
      <c r="C22" s="53">
        <f>C23+C24</f>
        <v>0</v>
      </c>
      <c r="D22" s="53">
        <f>D23+D24</f>
        <v>0</v>
      </c>
      <c r="E22" s="53">
        <f>E23+E24</f>
        <v>0</v>
      </c>
      <c r="F22" s="226">
        <f>F23+F24</f>
        <v>0</v>
      </c>
    </row>
    <row r="23" spans="1:6" x14ac:dyDescent="0.25">
      <c r="A23" s="15">
        <v>18</v>
      </c>
      <c r="B23" s="312" t="s">
        <v>42</v>
      </c>
      <c r="C23" s="81"/>
      <c r="D23" s="81"/>
      <c r="E23" s="81"/>
      <c r="F23" s="82"/>
    </row>
    <row r="24" spans="1:6" ht="18.600000000000001" x14ac:dyDescent="0.25">
      <c r="A24" s="15">
        <v>19</v>
      </c>
      <c r="B24" s="367" t="s">
        <v>658</v>
      </c>
      <c r="C24" s="81"/>
      <c r="D24" s="81"/>
      <c r="E24" s="81"/>
      <c r="F24" s="82"/>
    </row>
    <row r="25" spans="1:6" ht="18.600000000000001" thickBot="1" x14ac:dyDescent="0.3">
      <c r="A25" s="16">
        <v>20</v>
      </c>
      <c r="B25" s="369" t="s">
        <v>875</v>
      </c>
      <c r="C25" s="83" t="s">
        <v>228</v>
      </c>
      <c r="D25" s="84">
        <v>373</v>
      </c>
      <c r="E25" s="83" t="s">
        <v>228</v>
      </c>
      <c r="F25" s="85">
        <v>284</v>
      </c>
    </row>
    <row r="26" spans="1:6" x14ac:dyDescent="0.25">
      <c r="A26" s="195"/>
      <c r="B26" s="196"/>
      <c r="C26" s="197"/>
      <c r="D26" s="198"/>
      <c r="E26" s="197"/>
      <c r="F26" s="198"/>
    </row>
    <row r="27" spans="1:6" ht="15.75" customHeight="1" x14ac:dyDescent="0.25">
      <c r="A27" s="989" t="s">
        <v>873</v>
      </c>
      <c r="B27" s="990"/>
      <c r="C27" s="990"/>
      <c r="D27" s="990"/>
      <c r="E27" s="990"/>
      <c r="F27" s="991"/>
    </row>
    <row r="28" spans="1:6" ht="15.75" customHeight="1" x14ac:dyDescent="0.25">
      <c r="A28" s="992" t="s">
        <v>874</v>
      </c>
      <c r="B28" s="993"/>
      <c r="C28" s="993"/>
      <c r="D28" s="993"/>
      <c r="E28" s="993"/>
      <c r="F28" s="994"/>
    </row>
    <row r="29" spans="1:6" ht="15.75" customHeight="1" x14ac:dyDescent="0.25">
      <c r="A29" s="988" t="s">
        <v>903</v>
      </c>
      <c r="B29" s="988"/>
      <c r="C29" s="988"/>
      <c r="D29" s="988"/>
      <c r="E29" s="988"/>
      <c r="F29" s="988"/>
    </row>
    <row r="31" spans="1:6" ht="46.8" x14ac:dyDescent="0.25">
      <c r="B31" s="13" t="s">
        <v>1375</v>
      </c>
      <c r="E31" s="11" t="s">
        <v>1433</v>
      </c>
      <c r="F31" s="11" t="s">
        <v>1431</v>
      </c>
    </row>
    <row r="32" spans="1:6" x14ac:dyDescent="0.25">
      <c r="B32" s="13" t="s">
        <v>1376</v>
      </c>
      <c r="F32" s="11" t="s">
        <v>1432</v>
      </c>
    </row>
  </sheetData>
  <mergeCells count="10">
    <mergeCell ref="C2:F2"/>
    <mergeCell ref="A29:F29"/>
    <mergeCell ref="A27:F27"/>
    <mergeCell ref="A28:F28"/>
    <mergeCell ref="A1:F1"/>
    <mergeCell ref="A3:A4"/>
    <mergeCell ref="B3:B4"/>
    <mergeCell ref="C3:D3"/>
    <mergeCell ref="E3:F3"/>
    <mergeCell ref="A2:B2"/>
  </mergeCells>
  <pageMargins left="0.74803149606299213" right="0.56000000000000005" top="0.98425196850393704" bottom="0.98425196850393704" header="0.51181102362204722" footer="0.51181102362204722"/>
  <pageSetup paperSize="9" scale="8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2"/>
  </sheetPr>
  <dimension ref="A1:G16"/>
  <sheetViews>
    <sheetView zoomScaleNormal="100" workbookViewId="0">
      <pane xSplit="2" ySplit="5" topLeftCell="C6" activePane="bottomRight" state="frozen"/>
      <selection pane="topRight" activeCell="C1" sqref="C1"/>
      <selection pane="bottomLeft" activeCell="A5" sqref="A5"/>
      <selection pane="bottomRight" activeCell="D16" sqref="D16"/>
    </sheetView>
  </sheetViews>
  <sheetFormatPr defaultColWidth="9.109375" defaultRowHeight="18.600000000000001" x14ac:dyDescent="0.3"/>
  <cols>
    <col min="1" max="1" width="9.109375" style="132"/>
    <col min="2" max="2" width="67" style="140" customWidth="1"/>
    <col min="3" max="3" width="20.44140625" style="151" customWidth="1"/>
    <col min="4" max="4" width="23.5546875" style="151" customWidth="1"/>
    <col min="5" max="5" width="22.109375" style="151" customWidth="1"/>
    <col min="6" max="6" width="23.88671875" style="132" customWidth="1"/>
    <col min="7" max="16384" width="9.109375" style="132"/>
  </cols>
  <sheetData>
    <row r="1" spans="1:7" ht="50.1" customHeight="1" thickBot="1" x14ac:dyDescent="0.35">
      <c r="A1" s="995" t="s">
        <v>1204</v>
      </c>
      <c r="B1" s="996"/>
      <c r="C1" s="996"/>
      <c r="D1" s="997"/>
      <c r="E1" s="997"/>
      <c r="F1" s="998"/>
    </row>
    <row r="2" spans="1:7" ht="35.1" customHeight="1" thickBot="1" x14ac:dyDescent="0.35">
      <c r="A2" s="999" t="s">
        <v>1418</v>
      </c>
      <c r="B2" s="1000"/>
      <c r="C2" s="1000"/>
      <c r="D2" s="1001"/>
      <c r="E2" s="1001"/>
      <c r="F2" s="1002"/>
    </row>
    <row r="3" spans="1:7" ht="33" customHeight="1" x14ac:dyDescent="0.3">
      <c r="A3" s="912" t="s">
        <v>136</v>
      </c>
      <c r="B3" s="1007" t="s">
        <v>239</v>
      </c>
      <c r="C3" s="1006">
        <v>2024</v>
      </c>
      <c r="D3" s="1006"/>
      <c r="E3" s="1003">
        <v>2025</v>
      </c>
      <c r="F3" s="1004"/>
    </row>
    <row r="4" spans="1:7" ht="71.25" customHeight="1" x14ac:dyDescent="0.3">
      <c r="A4" s="950"/>
      <c r="B4" s="1008"/>
      <c r="C4" s="370" t="s">
        <v>624</v>
      </c>
      <c r="D4" s="370" t="s">
        <v>664</v>
      </c>
      <c r="E4" s="370" t="s">
        <v>624</v>
      </c>
      <c r="F4" s="371" t="s">
        <v>664</v>
      </c>
    </row>
    <row r="5" spans="1:7" ht="15.75" customHeight="1" x14ac:dyDescent="0.3">
      <c r="A5" s="338"/>
      <c r="B5" s="339"/>
      <c r="C5" s="339" t="s">
        <v>201</v>
      </c>
      <c r="D5" s="339" t="s">
        <v>202</v>
      </c>
      <c r="E5" s="372" t="s">
        <v>203</v>
      </c>
      <c r="F5" s="373" t="s">
        <v>210</v>
      </c>
    </row>
    <row r="6" spans="1:7" s="149" customFormat="1" ht="34.5" customHeight="1" x14ac:dyDescent="0.25">
      <c r="A6" s="133">
        <v>1</v>
      </c>
      <c r="B6" s="374" t="s">
        <v>567</v>
      </c>
      <c r="C6" s="135"/>
      <c r="D6" s="135"/>
      <c r="E6" s="134">
        <f>C9</f>
        <v>0</v>
      </c>
      <c r="F6" s="212">
        <f>D9</f>
        <v>500</v>
      </c>
      <c r="G6" s="199"/>
    </row>
    <row r="7" spans="1:7" ht="36" customHeight="1" x14ac:dyDescent="0.3">
      <c r="A7" s="133">
        <v>2</v>
      </c>
      <c r="B7" s="374" t="s">
        <v>991</v>
      </c>
      <c r="C7" s="135">
        <v>51840</v>
      </c>
      <c r="D7" s="135">
        <v>188650</v>
      </c>
      <c r="E7" s="135">
        <v>30800</v>
      </c>
      <c r="F7" s="213">
        <v>187200</v>
      </c>
    </row>
    <row r="8" spans="1:7" ht="35.25" customHeight="1" x14ac:dyDescent="0.3">
      <c r="A8" s="133">
        <v>3</v>
      </c>
      <c r="B8" s="374" t="s">
        <v>568</v>
      </c>
      <c r="C8" s="135">
        <v>51840</v>
      </c>
      <c r="D8" s="135">
        <v>188650</v>
      </c>
      <c r="E8" s="135">
        <v>30800</v>
      </c>
      <c r="F8" s="213">
        <v>187700</v>
      </c>
    </row>
    <row r="9" spans="1:7" ht="39.75" customHeight="1" x14ac:dyDescent="0.3">
      <c r="A9" s="133">
        <v>4</v>
      </c>
      <c r="B9" s="374" t="s">
        <v>622</v>
      </c>
      <c r="C9" s="134">
        <f>C6+C7-C8</f>
        <v>0</v>
      </c>
      <c r="D9" s="134">
        <v>500</v>
      </c>
      <c r="E9" s="134">
        <f>E6+E7-E8</f>
        <v>0</v>
      </c>
      <c r="F9" s="212">
        <f>F6+F7-F8</f>
        <v>0</v>
      </c>
    </row>
    <row r="10" spans="1:7" ht="36" customHeight="1" thickBot="1" x14ac:dyDescent="0.35">
      <c r="A10" s="148">
        <v>5</v>
      </c>
      <c r="B10" s="375" t="s">
        <v>623</v>
      </c>
      <c r="C10" s="214">
        <v>54</v>
      </c>
      <c r="D10" s="214">
        <v>569</v>
      </c>
      <c r="E10" s="214">
        <v>17</v>
      </c>
      <c r="F10" s="215">
        <v>419</v>
      </c>
    </row>
    <row r="11" spans="1:7" ht="21" customHeight="1" x14ac:dyDescent="0.3">
      <c r="A11" s="136"/>
      <c r="B11" s="150"/>
      <c r="C11" s="132"/>
      <c r="D11" s="132"/>
      <c r="E11" s="132"/>
    </row>
    <row r="12" spans="1:7" ht="21" customHeight="1" x14ac:dyDescent="0.3">
      <c r="A12" s="1005" t="s">
        <v>876</v>
      </c>
      <c r="B12" s="1005"/>
      <c r="C12" s="1005"/>
      <c r="D12" s="1005"/>
      <c r="E12" s="1005"/>
      <c r="F12" s="1005"/>
    </row>
    <row r="13" spans="1:7" ht="17.399999999999999" x14ac:dyDescent="0.3">
      <c r="A13" s="427" t="s">
        <v>877</v>
      </c>
      <c r="B13" s="428"/>
      <c r="C13" s="429"/>
      <c r="D13" s="429"/>
      <c r="E13" s="429"/>
      <c r="F13" s="430"/>
    </row>
    <row r="14" spans="1:7" ht="17.399999999999999" x14ac:dyDescent="0.3">
      <c r="A14" s="427" t="s">
        <v>878</v>
      </c>
      <c r="B14" s="428"/>
      <c r="C14" s="429"/>
      <c r="D14" s="429"/>
      <c r="E14" s="429"/>
      <c r="F14" s="430"/>
    </row>
    <row r="16" spans="1:7" x14ac:dyDescent="0.3">
      <c r="B16" s="140" t="s">
        <v>1377</v>
      </c>
      <c r="C16" s="151" t="s">
        <v>105</v>
      </c>
    </row>
  </sheetData>
  <mergeCells count="7">
    <mergeCell ref="A1:F1"/>
    <mergeCell ref="A2:F2"/>
    <mergeCell ref="E3:F3"/>
    <mergeCell ref="A12:F12"/>
    <mergeCell ref="C3:D3"/>
    <mergeCell ref="B3:B4"/>
    <mergeCell ref="A3:A4"/>
  </mergeCells>
  <printOptions horizontalCentered="1"/>
  <pageMargins left="0.65" right="0.64" top="0.98425196850393704" bottom="0.73" header="0.51181102362204722" footer="0.51181102362204722"/>
  <pageSetup paperSize="9" scale="81"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pageSetUpPr fitToPage="1"/>
  </sheetPr>
  <dimension ref="A1:R27"/>
  <sheetViews>
    <sheetView zoomScale="70" zoomScaleNormal="70" workbookViewId="0">
      <selection activeCell="V15" sqref="V15"/>
    </sheetView>
  </sheetViews>
  <sheetFormatPr defaultColWidth="9.109375" defaultRowHeight="15.6" x14ac:dyDescent="0.25"/>
  <cols>
    <col min="1" max="1" width="8.109375" style="432" customWidth="1"/>
    <col min="2" max="2" width="93.109375" style="436" customWidth="1"/>
    <col min="3" max="3" width="15.5546875" style="432" customWidth="1"/>
    <col min="4" max="4" width="18.109375" style="432" customWidth="1"/>
    <col min="5" max="5" width="15.5546875" style="432" customWidth="1"/>
    <col min="6" max="6" width="18.109375" style="432" customWidth="1"/>
    <col min="7" max="13" width="15.5546875" style="432" customWidth="1"/>
    <col min="14" max="14" width="15.109375" style="432" customWidth="1"/>
    <col min="15" max="15" width="9.109375" style="432"/>
    <col min="16" max="16" width="13.6640625" style="432" customWidth="1"/>
    <col min="17" max="17" width="28.6640625" style="432" bestFit="1" customWidth="1"/>
    <col min="18" max="16384" width="9.109375" style="432"/>
  </cols>
  <sheetData>
    <row r="1" spans="1:18" ht="50.1" customHeight="1" thickBot="1" x14ac:dyDescent="0.3">
      <c r="A1" s="1017" t="s">
        <v>1205</v>
      </c>
      <c r="B1" s="1018"/>
      <c r="C1" s="1018"/>
      <c r="D1" s="1018"/>
      <c r="E1" s="1018"/>
      <c r="F1" s="1018"/>
      <c r="G1" s="1018"/>
      <c r="H1" s="1018"/>
      <c r="I1" s="1018"/>
      <c r="J1" s="1018"/>
      <c r="K1" s="1018"/>
      <c r="L1" s="1018"/>
      <c r="M1" s="1018"/>
      <c r="N1" s="1019"/>
    </row>
    <row r="2" spans="1:18" ht="79.5" customHeight="1" thickBot="1" x14ac:dyDescent="0.3">
      <c r="A2" s="1020" t="s">
        <v>1413</v>
      </c>
      <c r="B2" s="1021"/>
      <c r="C2" s="1022" t="s">
        <v>941</v>
      </c>
      <c r="D2" s="1023"/>
      <c r="E2" s="1022" t="s">
        <v>942</v>
      </c>
      <c r="F2" s="1023"/>
      <c r="G2" s="1024" t="s">
        <v>937</v>
      </c>
      <c r="H2" s="1025"/>
      <c r="I2" s="1026" t="s">
        <v>1086</v>
      </c>
      <c r="J2" s="1027"/>
      <c r="K2" s="1028" t="s">
        <v>1087</v>
      </c>
      <c r="L2" s="1029"/>
      <c r="M2" s="1024" t="s">
        <v>934</v>
      </c>
      <c r="N2" s="1025"/>
    </row>
    <row r="3" spans="1:18" x14ac:dyDescent="0.25">
      <c r="A3" s="1010" t="s">
        <v>136</v>
      </c>
      <c r="B3" s="1012" t="s">
        <v>239</v>
      </c>
      <c r="C3" s="1013">
        <v>2025</v>
      </c>
      <c r="D3" s="1014"/>
      <c r="E3" s="1013">
        <v>2025</v>
      </c>
      <c r="F3" s="1014"/>
      <c r="G3" s="1015">
        <v>2025</v>
      </c>
      <c r="H3" s="1016"/>
      <c r="I3" s="1015">
        <v>2025</v>
      </c>
      <c r="J3" s="1016"/>
      <c r="K3" s="1015">
        <v>2025</v>
      </c>
      <c r="L3" s="1016"/>
      <c r="M3" s="1015">
        <v>2025</v>
      </c>
      <c r="N3" s="1016"/>
    </row>
    <row r="4" spans="1:18" ht="78" x14ac:dyDescent="0.25">
      <c r="A4" s="1011"/>
      <c r="B4" s="1012"/>
      <c r="C4" s="554" t="s">
        <v>545</v>
      </c>
      <c r="D4" s="555" t="s">
        <v>744</v>
      </c>
      <c r="E4" s="554" t="s">
        <v>545</v>
      </c>
      <c r="F4" s="555" t="s">
        <v>744</v>
      </c>
      <c r="G4" s="554" t="s">
        <v>545</v>
      </c>
      <c r="H4" s="555" t="s">
        <v>744</v>
      </c>
      <c r="I4" s="554" t="s">
        <v>545</v>
      </c>
      <c r="J4" s="555" t="s">
        <v>744</v>
      </c>
      <c r="K4" s="554" t="s">
        <v>545</v>
      </c>
      <c r="L4" s="555" t="s">
        <v>744</v>
      </c>
      <c r="M4" s="554" t="s">
        <v>545</v>
      </c>
      <c r="N4" s="555" t="s">
        <v>744</v>
      </c>
    </row>
    <row r="5" spans="1:18" x14ac:dyDescent="0.25">
      <c r="A5" s="556"/>
      <c r="B5" s="557"/>
      <c r="C5" s="553" t="s">
        <v>201</v>
      </c>
      <c r="D5" s="553" t="s">
        <v>202</v>
      </c>
      <c r="E5" s="553" t="s">
        <v>203</v>
      </c>
      <c r="F5" s="553" t="s">
        <v>210</v>
      </c>
      <c r="G5" s="553" t="s">
        <v>204</v>
      </c>
      <c r="H5" s="553" t="s">
        <v>205</v>
      </c>
      <c r="I5" s="553" t="s">
        <v>206</v>
      </c>
      <c r="J5" s="553" t="s">
        <v>207</v>
      </c>
      <c r="K5" s="553" t="s">
        <v>208</v>
      </c>
      <c r="L5" s="553" t="s">
        <v>517</v>
      </c>
      <c r="M5" s="553" t="s">
        <v>518</v>
      </c>
      <c r="N5" s="558" t="s">
        <v>1085</v>
      </c>
    </row>
    <row r="6" spans="1:18" ht="38.25" customHeight="1" x14ac:dyDescent="0.25">
      <c r="A6" s="559">
        <v>1</v>
      </c>
      <c r="B6" s="560" t="s">
        <v>1018</v>
      </c>
      <c r="C6" s="561" t="s">
        <v>228</v>
      </c>
      <c r="D6" s="562">
        <v>659</v>
      </c>
      <c r="E6" s="561" t="s">
        <v>228</v>
      </c>
      <c r="F6" s="562">
        <v>659</v>
      </c>
      <c r="G6" s="561" t="s">
        <v>228</v>
      </c>
      <c r="H6" s="562"/>
      <c r="I6" s="561" t="s">
        <v>228</v>
      </c>
      <c r="J6" s="562"/>
      <c r="K6" s="561" t="s">
        <v>228</v>
      </c>
      <c r="L6" s="562"/>
      <c r="M6" s="561" t="s">
        <v>228</v>
      </c>
      <c r="N6" s="563"/>
      <c r="Q6" s="1085"/>
      <c r="R6" s="774"/>
    </row>
    <row r="7" spans="1:18" ht="38.25" customHeight="1" x14ac:dyDescent="0.25">
      <c r="A7" s="559">
        <v>2</v>
      </c>
      <c r="B7" s="560" t="s">
        <v>1019</v>
      </c>
      <c r="C7" s="561" t="s">
        <v>228</v>
      </c>
      <c r="D7" s="562">
        <v>67</v>
      </c>
      <c r="E7" s="561" t="s">
        <v>228</v>
      </c>
      <c r="F7" s="562">
        <v>59</v>
      </c>
      <c r="G7" s="561" t="s">
        <v>228</v>
      </c>
      <c r="H7" s="562">
        <v>1</v>
      </c>
      <c r="I7" s="561" t="s">
        <v>228</v>
      </c>
      <c r="J7" s="562"/>
      <c r="K7" s="561" t="s">
        <v>228</v>
      </c>
      <c r="L7" s="562"/>
      <c r="M7" s="561" t="s">
        <v>228</v>
      </c>
      <c r="N7" s="563"/>
    </row>
    <row r="8" spans="1:18" ht="38.25" customHeight="1" x14ac:dyDescent="0.25">
      <c r="A8" s="559">
        <v>3</v>
      </c>
      <c r="B8" s="560" t="s">
        <v>948</v>
      </c>
      <c r="C8" s="562">
        <v>156000</v>
      </c>
      <c r="D8" s="561" t="s">
        <v>228</v>
      </c>
      <c r="E8" s="562">
        <v>149700</v>
      </c>
      <c r="F8" s="561" t="s">
        <v>228</v>
      </c>
      <c r="G8" s="564">
        <v>2800</v>
      </c>
      <c r="H8" s="561" t="s">
        <v>228</v>
      </c>
      <c r="I8" s="562"/>
      <c r="J8" s="561" t="s">
        <v>228</v>
      </c>
      <c r="K8" s="562"/>
      <c r="L8" s="561" t="s">
        <v>228</v>
      </c>
      <c r="M8" s="564"/>
      <c r="N8" s="565" t="s">
        <v>228</v>
      </c>
    </row>
    <row r="9" spans="1:18" ht="37.5" customHeight="1" x14ac:dyDescent="0.25">
      <c r="A9" s="559">
        <v>4</v>
      </c>
      <c r="B9" s="560" t="s">
        <v>992</v>
      </c>
      <c r="C9" s="562">
        <v>141000</v>
      </c>
      <c r="D9" s="561" t="s">
        <v>228</v>
      </c>
      <c r="E9" s="562">
        <v>165000</v>
      </c>
      <c r="F9" s="561" t="s">
        <v>228</v>
      </c>
      <c r="G9" s="564">
        <v>4000</v>
      </c>
      <c r="H9" s="561" t="s">
        <v>228</v>
      </c>
      <c r="I9" s="562"/>
      <c r="J9" s="561" t="s">
        <v>228</v>
      </c>
      <c r="K9" s="562"/>
      <c r="L9" s="561" t="s">
        <v>228</v>
      </c>
      <c r="M9" s="561" t="s">
        <v>228</v>
      </c>
      <c r="N9" s="565" t="s">
        <v>228</v>
      </c>
    </row>
    <row r="10" spans="1:18" ht="37.5" customHeight="1" x14ac:dyDescent="0.25">
      <c r="A10" s="559">
        <v>5</v>
      </c>
      <c r="B10" s="560" t="s">
        <v>935</v>
      </c>
      <c r="C10" s="561" t="s">
        <v>228</v>
      </c>
      <c r="D10" s="561" t="s">
        <v>228</v>
      </c>
      <c r="E10" s="561" t="s">
        <v>228</v>
      </c>
      <c r="F10" s="561" t="s">
        <v>228</v>
      </c>
      <c r="G10" s="561" t="s">
        <v>228</v>
      </c>
      <c r="H10" s="561" t="s">
        <v>228</v>
      </c>
      <c r="I10" s="561" t="s">
        <v>228</v>
      </c>
      <c r="J10" s="561" t="s">
        <v>228</v>
      </c>
      <c r="K10" s="561" t="s">
        <v>228</v>
      </c>
      <c r="L10" s="561" t="s">
        <v>228</v>
      </c>
      <c r="M10" s="564"/>
      <c r="N10" s="565" t="s">
        <v>228</v>
      </c>
    </row>
    <row r="11" spans="1:18" ht="38.25" customHeight="1" x14ac:dyDescent="0.25">
      <c r="A11" s="559">
        <v>6</v>
      </c>
      <c r="B11" s="560" t="s">
        <v>936</v>
      </c>
      <c r="C11" s="562">
        <v>194700</v>
      </c>
      <c r="D11" s="561" t="s">
        <v>228</v>
      </c>
      <c r="E11" s="562">
        <v>197700</v>
      </c>
      <c r="F11" s="561" t="s">
        <v>228</v>
      </c>
      <c r="G11" s="562">
        <v>4000</v>
      </c>
      <c r="H11" s="561" t="s">
        <v>228</v>
      </c>
      <c r="I11" s="562"/>
      <c r="J11" s="561" t="s">
        <v>228</v>
      </c>
      <c r="K11" s="562"/>
      <c r="L11" s="561" t="s">
        <v>228</v>
      </c>
      <c r="M11" s="562"/>
      <c r="N11" s="565" t="s">
        <v>228</v>
      </c>
      <c r="P11" s="754"/>
    </row>
    <row r="12" spans="1:18" ht="38.25" customHeight="1" x14ac:dyDescent="0.25">
      <c r="A12" s="559">
        <v>7</v>
      </c>
      <c r="B12" s="566" t="s">
        <v>956</v>
      </c>
      <c r="C12" s="567">
        <v>3000</v>
      </c>
      <c r="D12" s="561" t="s">
        <v>228</v>
      </c>
      <c r="E12" s="567"/>
      <c r="F12" s="561" t="s">
        <v>228</v>
      </c>
      <c r="G12" s="567"/>
      <c r="H12" s="561" t="s">
        <v>228</v>
      </c>
      <c r="I12" s="567"/>
      <c r="J12" s="561" t="s">
        <v>228</v>
      </c>
      <c r="K12" s="567"/>
      <c r="L12" s="561" t="s">
        <v>228</v>
      </c>
      <c r="M12" s="567"/>
      <c r="N12" s="565" t="s">
        <v>228</v>
      </c>
      <c r="P12" s="754"/>
    </row>
    <row r="13" spans="1:18" ht="33" customHeight="1" x14ac:dyDescent="0.25">
      <c r="A13" s="559">
        <v>8</v>
      </c>
      <c r="B13" s="560" t="s">
        <v>1020</v>
      </c>
      <c r="C13" s="568">
        <f>C8+C9-C11-C12</f>
        <v>99300</v>
      </c>
      <c r="D13" s="561" t="s">
        <v>228</v>
      </c>
      <c r="E13" s="568">
        <f>E8+E9-E11-E12</f>
        <v>117000</v>
      </c>
      <c r="F13" s="561" t="s">
        <v>228</v>
      </c>
      <c r="G13" s="568">
        <f>G8+G9-G11-G12</f>
        <v>2800</v>
      </c>
      <c r="H13" s="561" t="s">
        <v>228</v>
      </c>
      <c r="I13" s="568">
        <f>I8+I9-I11-I12</f>
        <v>0</v>
      </c>
      <c r="J13" s="561" t="s">
        <v>228</v>
      </c>
      <c r="K13" s="568">
        <f>K8+K9-K11-K12</f>
        <v>0</v>
      </c>
      <c r="L13" s="561" t="s">
        <v>228</v>
      </c>
      <c r="M13" s="568">
        <f>M8+M10-M11-M12</f>
        <v>0</v>
      </c>
      <c r="N13" s="565" t="s">
        <v>228</v>
      </c>
      <c r="P13" s="754"/>
    </row>
    <row r="14" spans="1:18" ht="38.25" customHeight="1" x14ac:dyDescent="0.25">
      <c r="A14" s="559">
        <v>9</v>
      </c>
      <c r="B14" s="569" t="s">
        <v>1207</v>
      </c>
      <c r="C14" s="570"/>
      <c r="D14" s="571" t="s">
        <v>228</v>
      </c>
      <c r="E14" s="570"/>
      <c r="F14" s="571" t="s">
        <v>228</v>
      </c>
      <c r="G14" s="570"/>
      <c r="H14" s="571" t="s">
        <v>228</v>
      </c>
      <c r="I14" s="570"/>
      <c r="J14" s="571" t="s">
        <v>228</v>
      </c>
      <c r="K14" s="570"/>
      <c r="L14" s="571" t="s">
        <v>228</v>
      </c>
      <c r="M14" s="570"/>
      <c r="N14" s="565" t="s">
        <v>228</v>
      </c>
      <c r="P14" s="754"/>
    </row>
    <row r="15" spans="1:18" ht="38.25" customHeight="1" thickBot="1" x14ac:dyDescent="0.3">
      <c r="A15" s="572">
        <v>10</v>
      </c>
      <c r="B15" s="573" t="s">
        <v>1208</v>
      </c>
      <c r="C15" s="574"/>
      <c r="D15" s="575" t="s">
        <v>228</v>
      </c>
      <c r="E15" s="574"/>
      <c r="F15" s="575" t="s">
        <v>228</v>
      </c>
      <c r="G15" s="574"/>
      <c r="H15" s="575" t="s">
        <v>228</v>
      </c>
      <c r="I15" s="574"/>
      <c r="J15" s="575" t="s">
        <v>228</v>
      </c>
      <c r="K15" s="574"/>
      <c r="L15" s="575" t="s">
        <v>228</v>
      </c>
      <c r="M15" s="574"/>
      <c r="N15" s="576" t="s">
        <v>228</v>
      </c>
      <c r="P15" s="754"/>
    </row>
    <row r="16" spans="1:18" x14ac:dyDescent="0.25">
      <c r="E16" s="437"/>
    </row>
    <row r="17" spans="1:8" x14ac:dyDescent="0.25">
      <c r="E17" s="437"/>
    </row>
    <row r="18" spans="1:8" x14ac:dyDescent="0.25">
      <c r="A18" s="1009" t="s">
        <v>939</v>
      </c>
      <c r="B18" s="1009"/>
      <c r="C18" s="1009"/>
      <c r="D18" s="1009"/>
      <c r="E18" s="1009"/>
    </row>
    <row r="19" spans="1:8" x14ac:dyDescent="0.25">
      <c r="A19" s="438" t="s">
        <v>940</v>
      </c>
      <c r="B19" s="438"/>
      <c r="C19" s="438"/>
      <c r="D19" s="438"/>
      <c r="E19" s="439"/>
    </row>
    <row r="21" spans="1:8" ht="31.2" x14ac:dyDescent="0.25">
      <c r="B21" s="436" t="s">
        <v>1437</v>
      </c>
    </row>
    <row r="23" spans="1:8" x14ac:dyDescent="0.25">
      <c r="B23" s="776"/>
      <c r="C23" s="781" t="s">
        <v>1421</v>
      </c>
      <c r="D23" s="776"/>
      <c r="E23" s="776"/>
      <c r="F23" s="776"/>
      <c r="G23" s="776"/>
      <c r="H23" s="776"/>
    </row>
    <row r="24" spans="1:8" x14ac:dyDescent="0.25">
      <c r="B24" s="777"/>
      <c r="C24" s="777"/>
      <c r="D24" s="777"/>
      <c r="E24" s="777"/>
      <c r="F24" s="777"/>
      <c r="G24" s="777"/>
      <c r="H24" s="777"/>
    </row>
    <row r="25" spans="1:8" x14ac:dyDescent="0.25">
      <c r="B25" s="776"/>
      <c r="C25" s="776"/>
      <c r="D25" s="776"/>
      <c r="E25" s="776"/>
      <c r="F25" s="776"/>
      <c r="G25" s="776"/>
      <c r="H25" s="776"/>
    </row>
    <row r="26" spans="1:8" x14ac:dyDescent="0.25">
      <c r="B26" s="776"/>
      <c r="C26" s="776"/>
      <c r="D26" s="776"/>
      <c r="E26" s="776"/>
      <c r="F26" s="776"/>
      <c r="G26" s="776"/>
      <c r="H26" s="776"/>
    </row>
    <row r="27" spans="1:8" x14ac:dyDescent="0.25">
      <c r="B27" s="776"/>
      <c r="C27" s="776"/>
      <c r="D27" s="776"/>
      <c r="E27" s="776"/>
      <c r="F27" s="776"/>
      <c r="G27" s="776"/>
      <c r="H27" s="776"/>
    </row>
  </sheetData>
  <mergeCells count="17">
    <mergeCell ref="G3:H3"/>
    <mergeCell ref="M3:N3"/>
    <mergeCell ref="A1:N1"/>
    <mergeCell ref="A2:B2"/>
    <mergeCell ref="C2:D2"/>
    <mergeCell ref="E2:F2"/>
    <mergeCell ref="G2:H2"/>
    <mergeCell ref="M2:N2"/>
    <mergeCell ref="I2:J2"/>
    <mergeCell ref="I3:J3"/>
    <mergeCell ref="K2:L2"/>
    <mergeCell ref="K3:L3"/>
    <mergeCell ref="A18:E18"/>
    <mergeCell ref="A3:A4"/>
    <mergeCell ref="B3:B4"/>
    <mergeCell ref="C3:D3"/>
    <mergeCell ref="E3:F3"/>
  </mergeCells>
  <pageMargins left="0.70866141732283472" right="0.70866141732283472" top="0.74803149606299213" bottom="0.74803149606299213" header="0.31496062992125984" footer="0.31496062992125984"/>
  <pageSetup paperSize="9" scale="3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A1:F18"/>
  <sheetViews>
    <sheetView topLeftCell="A4" zoomScaleNormal="100" workbookViewId="0">
      <selection activeCell="A2" sqref="A2:B2"/>
    </sheetView>
  </sheetViews>
  <sheetFormatPr defaultColWidth="8.88671875" defaultRowHeight="13.2" x14ac:dyDescent="0.25"/>
  <cols>
    <col min="1" max="1" width="8.109375" style="440" customWidth="1"/>
    <col min="2" max="2" width="93.109375" style="440" customWidth="1"/>
    <col min="3" max="3" width="15.5546875" style="440" customWidth="1"/>
    <col min="4" max="4" width="18.109375" style="440" customWidth="1"/>
    <col min="5" max="6" width="17.88671875" style="440" customWidth="1"/>
    <col min="7" max="16384" width="8.88671875" style="440"/>
  </cols>
  <sheetData>
    <row r="1" spans="1:6" ht="50.1" customHeight="1" thickBot="1" x14ac:dyDescent="0.3">
      <c r="A1" s="1017" t="s">
        <v>1206</v>
      </c>
      <c r="B1" s="1018"/>
      <c r="C1" s="1018"/>
      <c r="D1" s="1018"/>
      <c r="E1" s="1018"/>
      <c r="F1" s="1019"/>
    </row>
    <row r="2" spans="1:6" ht="46.35" customHeight="1" x14ac:dyDescent="0.25">
      <c r="A2" s="1020" t="s">
        <v>1413</v>
      </c>
      <c r="B2" s="1021"/>
      <c r="C2" s="1022" t="s">
        <v>943</v>
      </c>
      <c r="D2" s="1023"/>
      <c r="E2" s="1022" t="s">
        <v>993</v>
      </c>
      <c r="F2" s="1023"/>
    </row>
    <row r="3" spans="1:6" ht="15.6" x14ac:dyDescent="0.25">
      <c r="A3" s="1010" t="s">
        <v>136</v>
      </c>
      <c r="B3" s="1037" t="s">
        <v>239</v>
      </c>
      <c r="C3" s="1013">
        <v>2025</v>
      </c>
      <c r="D3" s="1014"/>
      <c r="E3" s="1013">
        <v>2025</v>
      </c>
      <c r="F3" s="1014"/>
    </row>
    <row r="4" spans="1:6" ht="88.35" customHeight="1" x14ac:dyDescent="0.25">
      <c r="A4" s="1036"/>
      <c r="B4" s="1038"/>
      <c r="C4" s="577" t="s">
        <v>545</v>
      </c>
      <c r="D4" s="558" t="s">
        <v>744</v>
      </c>
      <c r="E4" s="577" t="s">
        <v>545</v>
      </c>
      <c r="F4" s="558" t="s">
        <v>744</v>
      </c>
    </row>
    <row r="5" spans="1:6" ht="15.6" x14ac:dyDescent="0.25">
      <c r="A5" s="578"/>
      <c r="B5" s="557"/>
      <c r="C5" s="553" t="s">
        <v>201</v>
      </c>
      <c r="D5" s="558" t="s">
        <v>202</v>
      </c>
      <c r="E5" s="553" t="s">
        <v>203</v>
      </c>
      <c r="F5" s="558" t="s">
        <v>210</v>
      </c>
    </row>
    <row r="6" spans="1:6" ht="36" x14ac:dyDescent="0.25">
      <c r="A6" s="559">
        <v>1</v>
      </c>
      <c r="B6" s="560" t="s">
        <v>1021</v>
      </c>
      <c r="C6" s="561" t="s">
        <v>228</v>
      </c>
      <c r="D6" s="563"/>
      <c r="E6" s="561" t="s">
        <v>228</v>
      </c>
      <c r="F6" s="563"/>
    </row>
    <row r="7" spans="1:6" ht="36" x14ac:dyDescent="0.25">
      <c r="A7" s="559">
        <v>2</v>
      </c>
      <c r="B7" s="560" t="s">
        <v>1022</v>
      </c>
      <c r="C7" s="561" t="s">
        <v>228</v>
      </c>
      <c r="D7" s="563"/>
      <c r="E7" s="561" t="s">
        <v>228</v>
      </c>
      <c r="F7" s="563"/>
    </row>
    <row r="8" spans="1:6" ht="31.2" x14ac:dyDescent="0.25">
      <c r="A8" s="559">
        <v>3</v>
      </c>
      <c r="B8" s="560" t="s">
        <v>949</v>
      </c>
      <c r="C8" s="579"/>
      <c r="D8" s="565" t="s">
        <v>228</v>
      </c>
      <c r="E8" s="579"/>
      <c r="F8" s="565" t="s">
        <v>228</v>
      </c>
    </row>
    <row r="9" spans="1:6" ht="31.35" customHeight="1" x14ac:dyDescent="0.25">
      <c r="A9" s="559">
        <v>4</v>
      </c>
      <c r="B9" s="560" t="s">
        <v>994</v>
      </c>
      <c r="C9" s="579"/>
      <c r="D9" s="565" t="s">
        <v>228</v>
      </c>
      <c r="E9" s="579"/>
      <c r="F9" s="565" t="s">
        <v>228</v>
      </c>
    </row>
    <row r="10" spans="1:6" ht="31.2" x14ac:dyDescent="0.25">
      <c r="A10" s="559">
        <v>5</v>
      </c>
      <c r="B10" s="560" t="s">
        <v>957</v>
      </c>
      <c r="C10" s="580"/>
      <c r="D10" s="565" t="s">
        <v>228</v>
      </c>
      <c r="E10" s="580"/>
      <c r="F10" s="565" t="s">
        <v>228</v>
      </c>
    </row>
    <row r="11" spans="1:6" ht="34.5" customHeight="1" x14ac:dyDescent="0.25">
      <c r="A11" s="559">
        <v>6</v>
      </c>
      <c r="B11" s="566" t="s">
        <v>956</v>
      </c>
      <c r="C11" s="581"/>
      <c r="D11" s="565" t="s">
        <v>228</v>
      </c>
      <c r="E11" s="581"/>
      <c r="F11" s="565"/>
    </row>
    <row r="12" spans="1:6" ht="31.35" customHeight="1" x14ac:dyDescent="0.25">
      <c r="A12" s="559">
        <v>7</v>
      </c>
      <c r="B12" s="560" t="s">
        <v>1023</v>
      </c>
      <c r="C12" s="582">
        <f>C8+C9-C10-C11</f>
        <v>0</v>
      </c>
      <c r="D12" s="565" t="s">
        <v>228</v>
      </c>
      <c r="E12" s="582">
        <f>E8+E9-E10-E11</f>
        <v>0</v>
      </c>
      <c r="F12" s="565" t="s">
        <v>228</v>
      </c>
    </row>
    <row r="13" spans="1:6" ht="31.35" customHeight="1" x14ac:dyDescent="0.25">
      <c r="A13" s="559">
        <v>8</v>
      </c>
      <c r="B13" s="569" t="s">
        <v>1207</v>
      </c>
      <c r="C13" s="579"/>
      <c r="D13" s="565" t="s">
        <v>228</v>
      </c>
      <c r="E13" s="579"/>
      <c r="F13" s="565" t="s">
        <v>228</v>
      </c>
    </row>
    <row r="14" spans="1:6" ht="31.35" customHeight="1" thickBot="1" x14ac:dyDescent="0.3">
      <c r="A14" s="559">
        <v>9</v>
      </c>
      <c r="B14" s="573" t="s">
        <v>1208</v>
      </c>
      <c r="C14" s="579"/>
      <c r="D14" s="565" t="s">
        <v>228</v>
      </c>
      <c r="E14" s="579"/>
      <c r="F14" s="565" t="s">
        <v>228</v>
      </c>
    </row>
    <row r="15" spans="1:6" ht="31.35" customHeight="1" thickBot="1" x14ac:dyDescent="0.3">
      <c r="A15" s="572">
        <v>10</v>
      </c>
      <c r="B15" s="573" t="s">
        <v>1024</v>
      </c>
      <c r="C15" s="583">
        <f>IF(C10=0,0,C10/D6)</f>
        <v>0</v>
      </c>
      <c r="D15" s="576" t="s">
        <v>228</v>
      </c>
      <c r="E15" s="583">
        <f>IF(E10=0,0,E10/F6)</f>
        <v>0</v>
      </c>
      <c r="F15" s="576" t="s">
        <v>228</v>
      </c>
    </row>
    <row r="16" spans="1:6" ht="15.6" x14ac:dyDescent="0.25">
      <c r="A16" s="432"/>
      <c r="B16" s="436"/>
      <c r="C16" s="432"/>
      <c r="D16" s="432"/>
    </row>
    <row r="17" spans="1:4" ht="13.8" x14ac:dyDescent="0.25">
      <c r="A17" s="1030" t="s">
        <v>879</v>
      </c>
      <c r="B17" s="1031"/>
      <c r="C17" s="1031"/>
      <c r="D17" s="1032"/>
    </row>
    <row r="18" spans="1:4" ht="31.5" customHeight="1" x14ac:dyDescent="0.25">
      <c r="A18" s="1033" t="s">
        <v>765</v>
      </c>
      <c r="B18" s="1034"/>
      <c r="C18" s="1034"/>
      <c r="D18" s="1035"/>
    </row>
  </sheetData>
  <mergeCells count="10">
    <mergeCell ref="A17:D17"/>
    <mergeCell ref="A18:D18"/>
    <mergeCell ref="A1:F1"/>
    <mergeCell ref="A2:B2"/>
    <mergeCell ref="C2:D2"/>
    <mergeCell ref="E2:F2"/>
    <mergeCell ref="A3:A4"/>
    <mergeCell ref="B3:B4"/>
    <mergeCell ref="C3:D3"/>
    <mergeCell ref="E3:F3"/>
  </mergeCells>
  <pageMargins left="0.70866141732283472" right="0.70866141732283472" top="0.74803149606299213" bottom="0.74803149606299213" header="0.31496062992125984" footer="0.31496062992125984"/>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tabColor indexed="33"/>
    <pageSetUpPr fitToPage="1"/>
  </sheetPr>
  <dimension ref="A1:D30"/>
  <sheetViews>
    <sheetView zoomScaleNormal="100" workbookViewId="0">
      <selection sqref="A1:C1"/>
    </sheetView>
  </sheetViews>
  <sheetFormatPr defaultColWidth="62.109375" defaultRowHeight="13.2" x14ac:dyDescent="0.25"/>
  <cols>
    <col min="1" max="1" width="17.44140625" customWidth="1"/>
    <col min="2" max="2" width="40.109375" style="52" customWidth="1"/>
    <col min="3" max="3" width="81.44140625" bestFit="1" customWidth="1"/>
    <col min="4" max="188" width="9.109375" customWidth="1"/>
  </cols>
  <sheetData>
    <row r="1" spans="1:4" s="58" customFormat="1" ht="48" customHeight="1" thickBot="1" x14ac:dyDescent="0.3">
      <c r="A1" s="792" t="s">
        <v>1243</v>
      </c>
      <c r="B1" s="793"/>
      <c r="C1" s="794"/>
    </row>
    <row r="2" spans="1:4" ht="24.6" customHeight="1" x14ac:dyDescent="0.25">
      <c r="A2" s="790" t="s">
        <v>512</v>
      </c>
      <c r="B2" s="791"/>
      <c r="C2" s="291"/>
    </row>
    <row r="3" spans="1:4" ht="31.5" customHeight="1" x14ac:dyDescent="0.25">
      <c r="A3" s="292" t="s">
        <v>224</v>
      </c>
      <c r="B3" s="200" t="s">
        <v>1244</v>
      </c>
      <c r="C3" s="609" t="s">
        <v>1245</v>
      </c>
    </row>
    <row r="4" spans="1:4" ht="15.75" customHeight="1" x14ac:dyDescent="0.25">
      <c r="A4" s="292" t="s">
        <v>137</v>
      </c>
      <c r="B4" s="200" t="s">
        <v>1246</v>
      </c>
      <c r="C4" s="293" t="s">
        <v>286</v>
      </c>
    </row>
    <row r="5" spans="1:4" ht="15.6" x14ac:dyDescent="0.25">
      <c r="A5" s="294" t="s">
        <v>138</v>
      </c>
      <c r="B5" s="300" t="s">
        <v>556</v>
      </c>
      <c r="C5" s="723" t="s">
        <v>1341</v>
      </c>
      <c r="D5" s="678"/>
    </row>
    <row r="6" spans="1:4" ht="15.6" x14ac:dyDescent="0.25">
      <c r="A6" s="294" t="s">
        <v>139</v>
      </c>
      <c r="B6" s="300" t="s">
        <v>557</v>
      </c>
      <c r="C6" s="723" t="s">
        <v>1342</v>
      </c>
      <c r="D6" s="678"/>
    </row>
    <row r="7" spans="1:4" ht="15.6" x14ac:dyDescent="0.25">
      <c r="A7" s="295" t="s">
        <v>140</v>
      </c>
      <c r="B7" s="301" t="s">
        <v>558</v>
      </c>
      <c r="C7" s="723" t="s">
        <v>1343</v>
      </c>
      <c r="D7" s="678"/>
    </row>
    <row r="8" spans="1:4" ht="15.6" x14ac:dyDescent="0.25">
      <c r="A8" s="292" t="s">
        <v>141</v>
      </c>
      <c r="B8" s="300" t="s">
        <v>559</v>
      </c>
      <c r="C8" s="293" t="s">
        <v>286</v>
      </c>
    </row>
    <row r="9" spans="1:4" ht="15.6" x14ac:dyDescent="0.25">
      <c r="A9" s="292" t="s">
        <v>595</v>
      </c>
      <c r="B9" s="302" t="s">
        <v>596</v>
      </c>
      <c r="C9" s="293" t="s">
        <v>286</v>
      </c>
    </row>
    <row r="10" spans="1:4" ht="15.6" x14ac:dyDescent="0.25">
      <c r="A10" s="296" t="s">
        <v>142</v>
      </c>
      <c r="B10" s="303" t="s">
        <v>513</v>
      </c>
      <c r="C10" s="293" t="s">
        <v>286</v>
      </c>
    </row>
    <row r="11" spans="1:4" ht="15.6" x14ac:dyDescent="0.25">
      <c r="A11" s="292" t="s">
        <v>125</v>
      </c>
      <c r="B11" s="300" t="s">
        <v>261</v>
      </c>
      <c r="C11" s="293" t="s">
        <v>286</v>
      </c>
    </row>
    <row r="12" spans="1:4" ht="15.6" x14ac:dyDescent="0.25">
      <c r="A12" s="292" t="s">
        <v>726</v>
      </c>
      <c r="B12" s="300" t="s">
        <v>718</v>
      </c>
      <c r="C12" s="293" t="s">
        <v>286</v>
      </c>
    </row>
    <row r="13" spans="1:4" ht="15.6" x14ac:dyDescent="0.25">
      <c r="A13" s="294" t="s">
        <v>0</v>
      </c>
      <c r="B13" s="300" t="s">
        <v>262</v>
      </c>
      <c r="C13" s="293" t="s">
        <v>286</v>
      </c>
    </row>
    <row r="14" spans="1:4" ht="15.6" x14ac:dyDescent="0.25">
      <c r="A14" s="604" t="s">
        <v>1</v>
      </c>
      <c r="B14" s="301" t="s">
        <v>263</v>
      </c>
      <c r="C14" s="293" t="s">
        <v>286</v>
      </c>
    </row>
    <row r="15" spans="1:4" ht="31.2" x14ac:dyDescent="0.25">
      <c r="A15" s="294" t="s">
        <v>2</v>
      </c>
      <c r="B15" s="200" t="s">
        <v>264</v>
      </c>
      <c r="C15" s="293" t="s">
        <v>286</v>
      </c>
    </row>
    <row r="16" spans="1:4" ht="31.5" customHeight="1" x14ac:dyDescent="0.25">
      <c r="A16" s="294" t="s">
        <v>3</v>
      </c>
      <c r="B16" s="200" t="s">
        <v>504</v>
      </c>
      <c r="C16" s="293" t="s">
        <v>286</v>
      </c>
    </row>
    <row r="17" spans="1:4" ht="25.35" customHeight="1" x14ac:dyDescent="0.25">
      <c r="A17" s="294" t="s">
        <v>4</v>
      </c>
      <c r="B17" s="200" t="s">
        <v>62</v>
      </c>
      <c r="C17" s="293" t="s">
        <v>286</v>
      </c>
    </row>
    <row r="18" spans="1:4" ht="47.25" customHeight="1" x14ac:dyDescent="0.25">
      <c r="A18" s="294" t="s">
        <v>761</v>
      </c>
      <c r="B18" s="200" t="s">
        <v>1247</v>
      </c>
      <c r="C18" s="293" t="s">
        <v>286</v>
      </c>
    </row>
    <row r="19" spans="1:4" ht="59.1" customHeight="1" x14ac:dyDescent="0.25">
      <c r="A19" s="295" t="s">
        <v>727</v>
      </c>
      <c r="B19" s="412" t="s">
        <v>1120</v>
      </c>
      <c r="C19" s="293" t="s">
        <v>286</v>
      </c>
    </row>
    <row r="20" spans="1:4" ht="29.4" customHeight="1" x14ac:dyDescent="0.25">
      <c r="A20" s="295" t="s">
        <v>5</v>
      </c>
      <c r="B20" s="301" t="s">
        <v>63</v>
      </c>
      <c r="C20" s="293" t="s">
        <v>286</v>
      </c>
    </row>
    <row r="21" spans="1:4" ht="15.75" customHeight="1" x14ac:dyDescent="0.25">
      <c r="A21" s="294" t="s">
        <v>53</v>
      </c>
      <c r="B21" s="300" t="s">
        <v>64</v>
      </c>
      <c r="C21" s="293" t="s">
        <v>286</v>
      </c>
    </row>
    <row r="22" spans="1:4" ht="31.2" x14ac:dyDescent="0.25">
      <c r="A22" s="294" t="s">
        <v>6</v>
      </c>
      <c r="B22" s="200" t="s">
        <v>65</v>
      </c>
      <c r="C22" s="293" t="s">
        <v>286</v>
      </c>
    </row>
    <row r="23" spans="1:4" ht="15.6" x14ac:dyDescent="0.25">
      <c r="A23" s="294" t="s">
        <v>7</v>
      </c>
      <c r="B23" s="200" t="s">
        <v>505</v>
      </c>
      <c r="C23" s="293" t="s">
        <v>286</v>
      </c>
    </row>
    <row r="24" spans="1:4" ht="15.6" x14ac:dyDescent="0.25">
      <c r="A24" s="294" t="s">
        <v>8</v>
      </c>
      <c r="B24" s="304" t="s">
        <v>506</v>
      </c>
      <c r="C24" s="298" t="s">
        <v>286</v>
      </c>
    </row>
    <row r="25" spans="1:4" ht="15.6" x14ac:dyDescent="0.25">
      <c r="A25" s="295" t="s">
        <v>752</v>
      </c>
      <c r="B25" s="444" t="s">
        <v>912</v>
      </c>
      <c r="C25" s="298" t="s">
        <v>286</v>
      </c>
    </row>
    <row r="26" spans="1:4" ht="64.349999999999994" customHeight="1" x14ac:dyDescent="0.25">
      <c r="A26" s="295" t="s">
        <v>762</v>
      </c>
      <c r="B26" s="445" t="s">
        <v>1127</v>
      </c>
      <c r="C26" s="293" t="s">
        <v>286</v>
      </c>
    </row>
    <row r="27" spans="1:4" ht="31.5" customHeight="1" x14ac:dyDescent="0.25">
      <c r="A27" s="294" t="s">
        <v>9</v>
      </c>
      <c r="B27" s="297" t="s">
        <v>507</v>
      </c>
      <c r="C27" s="298" t="s">
        <v>286</v>
      </c>
    </row>
    <row r="28" spans="1:4" ht="62.4" customHeight="1" x14ac:dyDescent="0.25">
      <c r="A28" s="294" t="s">
        <v>421</v>
      </c>
      <c r="B28" s="297" t="s">
        <v>1248</v>
      </c>
      <c r="C28" s="666" t="s">
        <v>1344</v>
      </c>
      <c r="D28" s="678"/>
    </row>
    <row r="29" spans="1:4" ht="31.5" customHeight="1" x14ac:dyDescent="0.25">
      <c r="A29" s="294" t="s">
        <v>422</v>
      </c>
      <c r="B29" s="297" t="s">
        <v>1249</v>
      </c>
      <c r="C29" s="666" t="s">
        <v>1344</v>
      </c>
      <c r="D29" s="678"/>
    </row>
    <row r="30" spans="1:4" ht="77.400000000000006" customHeight="1" thickBot="1" x14ac:dyDescent="0.3">
      <c r="A30" s="418" t="s">
        <v>909</v>
      </c>
      <c r="B30" s="419" t="s">
        <v>996</v>
      </c>
      <c r="C30" s="420" t="s">
        <v>286</v>
      </c>
    </row>
  </sheetData>
  <mergeCells count="2">
    <mergeCell ref="A2:B2"/>
    <mergeCell ref="A1:C1"/>
  </mergeCells>
  <phoneticPr fontId="6" type="noConversion"/>
  <pageMargins left="0.49" right="0.41" top="1" bottom="1" header="0.51" footer="0.4921259845"/>
  <pageSetup paperSize="9" scale="7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25">
    <tabColor indexed="42"/>
    <pageSetUpPr fitToPage="1"/>
  </sheetPr>
  <dimension ref="A1:M19"/>
  <sheetViews>
    <sheetView zoomScaleNormal="100" workbookViewId="0">
      <pane xSplit="1" ySplit="5" topLeftCell="C6" activePane="bottomRight" state="frozen"/>
      <selection pane="topRight" activeCell="B1" sqref="B1"/>
      <selection pane="bottomLeft" activeCell="A6" sqref="A6"/>
      <selection pane="bottomRight" activeCell="I17" sqref="I17"/>
    </sheetView>
  </sheetViews>
  <sheetFormatPr defaultColWidth="9.109375" defaultRowHeight="15.6" x14ac:dyDescent="0.25"/>
  <cols>
    <col min="1" max="1" width="8.88671875" style="35" customWidth="1"/>
    <col min="2" max="2" width="20.5546875" style="35" customWidth="1"/>
    <col min="3" max="3" width="18.44140625" style="35" customWidth="1"/>
    <col min="4" max="4" width="15.88671875" style="35" customWidth="1"/>
    <col min="5" max="5" width="15.5546875" style="35" customWidth="1"/>
    <col min="6" max="6" width="16.5546875" style="35" customWidth="1"/>
    <col min="7" max="7" width="18.5546875" style="35" customWidth="1"/>
    <col min="8" max="8" width="20.44140625" style="35" customWidth="1"/>
    <col min="9" max="9" width="18" style="35" customWidth="1"/>
    <col min="10" max="10" width="14.44140625" style="35" customWidth="1"/>
    <col min="11" max="11" width="16.88671875" style="35" customWidth="1"/>
    <col min="12" max="12" width="14.44140625" style="35" customWidth="1"/>
    <col min="13" max="13" width="17.5546875" style="35" customWidth="1"/>
    <col min="14" max="16384" width="9.109375" style="35"/>
  </cols>
  <sheetData>
    <row r="1" spans="1:13" s="376" customFormat="1" ht="35.1" customHeight="1" thickBot="1" x14ac:dyDescent="0.3">
      <c r="A1" s="1040" t="s">
        <v>1209</v>
      </c>
      <c r="B1" s="1041"/>
      <c r="C1" s="1041"/>
      <c r="D1" s="1041"/>
      <c r="E1" s="1041"/>
      <c r="F1" s="1041"/>
      <c r="G1" s="1041"/>
      <c r="H1" s="1041"/>
      <c r="I1" s="1041"/>
      <c r="J1" s="1041"/>
      <c r="K1" s="1041"/>
      <c r="L1" s="1041"/>
      <c r="M1" s="1042"/>
    </row>
    <row r="2" spans="1:13" s="376" customFormat="1" ht="42.75" customHeight="1" x14ac:dyDescent="0.25">
      <c r="A2" s="913" t="s">
        <v>1417</v>
      </c>
      <c r="B2" s="966"/>
      <c r="C2" s="966"/>
      <c r="D2" s="966"/>
      <c r="E2" s="966"/>
      <c r="F2" s="966"/>
      <c r="G2" s="966"/>
      <c r="H2" s="966"/>
      <c r="I2" s="966"/>
      <c r="J2" s="966"/>
      <c r="K2" s="966"/>
      <c r="L2" s="966"/>
      <c r="M2" s="968"/>
    </row>
    <row r="3" spans="1:13" s="376" customFormat="1" ht="45.75" customHeight="1" x14ac:dyDescent="0.25">
      <c r="A3" s="1047" t="s">
        <v>136</v>
      </c>
      <c r="B3" s="1049" t="s">
        <v>997</v>
      </c>
      <c r="C3" s="1049"/>
      <c r="D3" s="1049"/>
      <c r="E3" s="1049"/>
      <c r="F3" s="1049"/>
      <c r="G3" s="1049"/>
      <c r="H3" s="1049" t="s">
        <v>1210</v>
      </c>
      <c r="I3" s="1049"/>
      <c r="J3" s="1049"/>
      <c r="K3" s="1049"/>
      <c r="L3" s="1049"/>
      <c r="M3" s="1050"/>
    </row>
    <row r="4" spans="1:13" s="380" customFormat="1" ht="171.75" customHeight="1" x14ac:dyDescent="0.25">
      <c r="A4" s="1048"/>
      <c r="B4" s="377" t="s">
        <v>564</v>
      </c>
      <c r="C4" s="377" t="s">
        <v>565</v>
      </c>
      <c r="D4" s="377" t="s">
        <v>159</v>
      </c>
      <c r="E4" s="377" t="s">
        <v>61</v>
      </c>
      <c r="F4" s="377" t="s">
        <v>899</v>
      </c>
      <c r="G4" s="377" t="s">
        <v>134</v>
      </c>
      <c r="H4" s="377" t="s">
        <v>564</v>
      </c>
      <c r="I4" s="377" t="s">
        <v>565</v>
      </c>
      <c r="J4" s="377" t="s">
        <v>159</v>
      </c>
      <c r="K4" s="377" t="s">
        <v>61</v>
      </c>
      <c r="L4" s="378" t="s">
        <v>900</v>
      </c>
      <c r="M4" s="379" t="s">
        <v>134</v>
      </c>
    </row>
    <row r="5" spans="1:13" s="376" customFormat="1" x14ac:dyDescent="0.25">
      <c r="A5" s="381"/>
      <c r="B5" s="378" t="s">
        <v>201</v>
      </c>
      <c r="C5" s="378" t="s">
        <v>202</v>
      </c>
      <c r="D5" s="378" t="s">
        <v>203</v>
      </c>
      <c r="E5" s="378" t="s">
        <v>210</v>
      </c>
      <c r="F5" s="378" t="s">
        <v>204</v>
      </c>
      <c r="G5" s="378" t="s">
        <v>516</v>
      </c>
      <c r="H5" s="378" t="s">
        <v>206</v>
      </c>
      <c r="I5" s="378" t="s">
        <v>207</v>
      </c>
      <c r="J5" s="378" t="s">
        <v>208</v>
      </c>
      <c r="K5" s="378" t="s">
        <v>517</v>
      </c>
      <c r="L5" s="380" t="s">
        <v>518</v>
      </c>
      <c r="M5" s="379" t="s">
        <v>610</v>
      </c>
    </row>
    <row r="6" spans="1:13" ht="36" customHeight="1" thickBot="1" x14ac:dyDescent="0.3">
      <c r="A6" s="44">
        <v>1</v>
      </c>
      <c r="B6" s="740">
        <v>6834639.1699999999</v>
      </c>
      <c r="C6" s="740">
        <v>5794218.3200000003</v>
      </c>
      <c r="D6" s="740">
        <v>1558574.39</v>
      </c>
      <c r="E6" s="740">
        <v>1690351.29</v>
      </c>
      <c r="F6" s="740">
        <v>12260408.59</v>
      </c>
      <c r="G6" s="741">
        <f>SUM(B6:F6)</f>
        <v>28138191.760000002</v>
      </c>
      <c r="H6" s="740">
        <v>9121248.0299999993</v>
      </c>
      <c r="I6" s="740">
        <v>13002152.6</v>
      </c>
      <c r="J6" s="740">
        <v>1713938.39</v>
      </c>
      <c r="K6" s="740">
        <v>1967461.85</v>
      </c>
      <c r="L6" s="740">
        <v>1860678.7</v>
      </c>
      <c r="M6" s="121">
        <f>SUM(H6:L6)</f>
        <v>27665479.57</v>
      </c>
    </row>
    <row r="7" spans="1:13" x14ac:dyDescent="0.25">
      <c r="H7" s="246">
        <f>B6+'T11-Zdroje KV'!D15-'T5 - Analýza nákladov'!E108</f>
        <v>9115615.7599999998</v>
      </c>
      <c r="I7" s="246">
        <f>C6+'T11-Zdroje KV'!D16-'T5 - Analýza nákladov'!E110</f>
        <v>13007784.870000001</v>
      </c>
    </row>
    <row r="9" spans="1:13" ht="15.75" customHeight="1" x14ac:dyDescent="0.25">
      <c r="B9" s="205" t="s">
        <v>1099</v>
      </c>
      <c r="C9" s="205"/>
      <c r="H9" s="35">
        <f>+B6+'T11-Zdroje KV'!D15-'T5 - Analýza nákladov'!E108</f>
        <v>9115615.7599999998</v>
      </c>
      <c r="I9" s="35">
        <f>+C6+'T11-Zdroje KV'!D16-'T5 - Analýza nákladov'!E110</f>
        <v>13007784.870000001</v>
      </c>
    </row>
    <row r="11" spans="1:13" x14ac:dyDescent="0.25">
      <c r="B11" s="205" t="s">
        <v>1100</v>
      </c>
      <c r="C11" s="205"/>
      <c r="H11" s="35">
        <f>+H6-H9</f>
        <v>5632.269999999553</v>
      </c>
      <c r="I11" s="35">
        <f>+I6-I9</f>
        <v>-5632.2700000014156</v>
      </c>
    </row>
    <row r="13" spans="1:13" x14ac:dyDescent="0.25">
      <c r="B13" s="1043" t="s">
        <v>904</v>
      </c>
      <c r="C13" s="1044"/>
      <c r="D13" s="1044"/>
      <c r="E13" s="1045"/>
      <c r="H13" s="758"/>
      <c r="I13" s="758"/>
    </row>
    <row r="14" spans="1:13" x14ac:dyDescent="0.25">
      <c r="B14" s="1046"/>
      <c r="C14" s="1046"/>
      <c r="D14" s="1046"/>
      <c r="E14" s="1046"/>
    </row>
    <row r="15" spans="1:13" x14ac:dyDescent="0.25">
      <c r="B15" s="35" t="s">
        <v>1406</v>
      </c>
      <c r="C15" s="1039"/>
      <c r="D15" s="1039"/>
      <c r="E15" s="1039"/>
      <c r="F15" s="1039"/>
      <c r="G15" s="1039"/>
    </row>
    <row r="16" spans="1:13" ht="15.6" customHeight="1" x14ac:dyDescent="0.25">
      <c r="C16" s="1039" t="s">
        <v>1407</v>
      </c>
      <c r="D16" s="1039"/>
      <c r="E16" s="1039"/>
      <c r="F16" s="1039"/>
      <c r="G16" s="1039"/>
    </row>
    <row r="17" spans="2:7" x14ac:dyDescent="0.25">
      <c r="C17" s="1039"/>
      <c r="D17" s="1039"/>
      <c r="E17" s="1039"/>
      <c r="F17" s="1039"/>
      <c r="G17" s="1039"/>
    </row>
    <row r="19" spans="2:7" x14ac:dyDescent="0.25">
      <c r="B19" s="35" t="s">
        <v>1408</v>
      </c>
      <c r="C19" s="1039" t="s">
        <v>1407</v>
      </c>
      <c r="D19" s="1039"/>
      <c r="E19" s="1039"/>
      <c r="F19" s="1039"/>
      <c r="G19" s="1039"/>
    </row>
  </sheetData>
  <mergeCells count="11">
    <mergeCell ref="C15:G15"/>
    <mergeCell ref="C16:G16"/>
    <mergeCell ref="C17:G17"/>
    <mergeCell ref="C19:G19"/>
    <mergeCell ref="A1:M1"/>
    <mergeCell ref="A2:M2"/>
    <mergeCell ref="B13:E13"/>
    <mergeCell ref="B14:E14"/>
    <mergeCell ref="A3:A4"/>
    <mergeCell ref="B3:G3"/>
    <mergeCell ref="H3:M3"/>
  </mergeCells>
  <phoneticPr fontId="24" type="noConversion"/>
  <pageMargins left="0.4" right="0.27" top="0.98425196850393704" bottom="0.98425196850393704" header="0.51181102362204722" footer="0.51181102362204722"/>
  <pageSetup paperSize="9" scale="66" orientation="landscape" r:id="rId1"/>
  <headerFooter alignWithMargins="0"/>
  <ignoredErrors>
    <ignoredError sqref="G6" formulaRange="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pageSetUpPr fitToPage="1"/>
  </sheetPr>
  <dimension ref="A1:G45"/>
  <sheetViews>
    <sheetView zoomScaleNormal="100" workbookViewId="0">
      <pane xSplit="3" ySplit="3" topLeftCell="D4" activePane="bottomRight" state="frozen"/>
      <selection pane="topRight" activeCell="D1" sqref="D1"/>
      <selection pane="bottomLeft" activeCell="A4" sqref="A4"/>
      <selection pane="bottomRight" activeCell="F45" sqref="F45"/>
    </sheetView>
  </sheetViews>
  <sheetFormatPr defaultColWidth="9.109375" defaultRowHeight="15.6" x14ac:dyDescent="0.25"/>
  <cols>
    <col min="1" max="1" width="7.44140625" style="87" customWidth="1"/>
    <col min="2" max="2" width="39.88671875" style="87" customWidth="1"/>
    <col min="3" max="3" width="9.44140625" style="87" customWidth="1"/>
    <col min="4" max="4" width="18.44140625" style="87" customWidth="1"/>
    <col min="5" max="5" width="16.5546875" style="87" customWidth="1"/>
    <col min="6" max="6" width="15.44140625" style="87" customWidth="1"/>
    <col min="7" max="7" width="18.88671875" style="87" bestFit="1" customWidth="1"/>
    <col min="8" max="16384" width="9.109375" style="87"/>
  </cols>
  <sheetData>
    <row r="1" spans="1:7" ht="50.1" customHeight="1" thickBot="1" x14ac:dyDescent="0.3">
      <c r="A1" s="1057" t="s">
        <v>1211</v>
      </c>
      <c r="B1" s="1058"/>
      <c r="C1" s="1058"/>
      <c r="D1" s="1058"/>
      <c r="E1" s="1058"/>
      <c r="F1" s="1059"/>
    </row>
    <row r="2" spans="1:7" ht="36.75" customHeight="1" thickBot="1" x14ac:dyDescent="0.3">
      <c r="A2" s="1060" t="s">
        <v>1409</v>
      </c>
      <c r="B2" s="1061"/>
      <c r="C2" s="1061"/>
      <c r="D2" s="1061"/>
      <c r="E2" s="1061"/>
      <c r="F2" s="1062"/>
    </row>
    <row r="3" spans="1:7" s="385" customFormat="1" ht="69" customHeight="1" thickBot="1" x14ac:dyDescent="0.3">
      <c r="A3" s="242" t="s">
        <v>424</v>
      </c>
      <c r="B3" s="242" t="s">
        <v>293</v>
      </c>
      <c r="C3" s="382" t="s">
        <v>136</v>
      </c>
      <c r="D3" s="382" t="s">
        <v>1212</v>
      </c>
      <c r="E3" s="383" t="s">
        <v>1213</v>
      </c>
      <c r="F3" s="384" t="s">
        <v>1176</v>
      </c>
    </row>
    <row r="4" spans="1:7" s="385" customFormat="1" x14ac:dyDescent="0.25">
      <c r="A4" s="386"/>
      <c r="B4" s="241"/>
      <c r="C4" s="387"/>
      <c r="D4" s="387" t="s">
        <v>201</v>
      </c>
      <c r="E4" s="388" t="s">
        <v>202</v>
      </c>
      <c r="F4" s="389" t="s">
        <v>203</v>
      </c>
    </row>
    <row r="5" spans="1:7" customFormat="1" ht="15.75" customHeight="1" x14ac:dyDescent="0.25">
      <c r="A5" s="400">
        <v>601</v>
      </c>
      <c r="B5" s="390" t="s">
        <v>482</v>
      </c>
      <c r="C5" s="654">
        <v>1</v>
      </c>
      <c r="D5" s="98"/>
      <c r="E5" s="109"/>
      <c r="F5" s="113">
        <f>E5-D5</f>
        <v>0</v>
      </c>
      <c r="G5" s="617"/>
    </row>
    <row r="6" spans="1:7" customFormat="1" ht="15.75" customHeight="1" x14ac:dyDescent="0.25">
      <c r="A6" s="401">
        <v>602</v>
      </c>
      <c r="B6" s="391" t="s">
        <v>483</v>
      </c>
      <c r="C6" s="654">
        <v>2</v>
      </c>
      <c r="D6" s="99">
        <v>164727</v>
      </c>
      <c r="E6" s="110">
        <v>150945.4</v>
      </c>
      <c r="F6" s="113">
        <f t="shared" ref="F6:F38" si="0">E6-D6</f>
        <v>-13781.600000000006</v>
      </c>
    </row>
    <row r="7" spans="1:7" customFormat="1" ht="15.75" customHeight="1" x14ac:dyDescent="0.25">
      <c r="A7" s="401">
        <v>604</v>
      </c>
      <c r="B7" s="392" t="s">
        <v>484</v>
      </c>
      <c r="C7" s="654">
        <v>3</v>
      </c>
      <c r="D7" s="99"/>
      <c r="E7" s="110"/>
      <c r="F7" s="113">
        <f t="shared" si="0"/>
        <v>0</v>
      </c>
    </row>
    <row r="8" spans="1:7" customFormat="1" ht="15.75" customHeight="1" x14ac:dyDescent="0.25">
      <c r="A8" s="401">
        <v>611</v>
      </c>
      <c r="B8" s="391" t="s">
        <v>880</v>
      </c>
      <c r="C8" s="654">
        <v>4</v>
      </c>
      <c r="D8" s="99"/>
      <c r="E8" s="110"/>
      <c r="F8" s="113">
        <f t="shared" si="0"/>
        <v>0</v>
      </c>
    </row>
    <row r="9" spans="1:7" customFormat="1" ht="15.75" customHeight="1" x14ac:dyDescent="0.25">
      <c r="A9" s="401">
        <v>612</v>
      </c>
      <c r="B9" s="391" t="s">
        <v>485</v>
      </c>
      <c r="C9" s="654">
        <v>5</v>
      </c>
      <c r="D9" s="99"/>
      <c r="E9" s="110"/>
      <c r="F9" s="113">
        <f t="shared" si="0"/>
        <v>0</v>
      </c>
    </row>
    <row r="10" spans="1:7" customFormat="1" ht="15.75" customHeight="1" x14ac:dyDescent="0.25">
      <c r="A10" s="401">
        <v>613</v>
      </c>
      <c r="B10" s="391" t="s">
        <v>486</v>
      </c>
      <c r="C10" s="654">
        <v>6</v>
      </c>
      <c r="D10" s="99"/>
      <c r="E10" s="110"/>
      <c r="F10" s="113">
        <f t="shared" si="0"/>
        <v>0</v>
      </c>
    </row>
    <row r="11" spans="1:7" customFormat="1" ht="15.75" customHeight="1" x14ac:dyDescent="0.25">
      <c r="A11" s="401">
        <v>614</v>
      </c>
      <c r="B11" s="391" t="s">
        <v>487</v>
      </c>
      <c r="C11" s="654">
        <v>7</v>
      </c>
      <c r="D11" s="99"/>
      <c r="E11" s="110"/>
      <c r="F11" s="113">
        <f t="shared" si="0"/>
        <v>0</v>
      </c>
    </row>
    <row r="12" spans="1:7" customFormat="1" ht="15.75" customHeight="1" x14ac:dyDescent="0.25">
      <c r="A12" s="401">
        <v>621</v>
      </c>
      <c r="B12" s="391" t="s">
        <v>488</v>
      </c>
      <c r="C12" s="654">
        <v>8</v>
      </c>
      <c r="D12" s="99"/>
      <c r="E12" s="110"/>
      <c r="F12" s="113">
        <f t="shared" si="0"/>
        <v>0</v>
      </c>
    </row>
    <row r="13" spans="1:7" customFormat="1" ht="15.75" customHeight="1" x14ac:dyDescent="0.25">
      <c r="A13" s="401">
        <v>622</v>
      </c>
      <c r="B13" s="391" t="s">
        <v>489</v>
      </c>
      <c r="C13" s="654">
        <v>9</v>
      </c>
      <c r="D13" s="99"/>
      <c r="E13" s="110"/>
      <c r="F13" s="113">
        <f t="shared" si="0"/>
        <v>0</v>
      </c>
    </row>
    <row r="14" spans="1:7" customFormat="1" ht="15.75" customHeight="1" x14ac:dyDescent="0.25">
      <c r="A14" s="401">
        <v>623</v>
      </c>
      <c r="B14" s="391" t="s">
        <v>882</v>
      </c>
      <c r="C14" s="654">
        <v>10</v>
      </c>
      <c r="D14" s="99"/>
      <c r="E14" s="110"/>
      <c r="F14" s="113">
        <f t="shared" si="0"/>
        <v>0</v>
      </c>
    </row>
    <row r="15" spans="1:7" customFormat="1" ht="15.75" customHeight="1" x14ac:dyDescent="0.25">
      <c r="A15" s="401">
        <v>624</v>
      </c>
      <c r="B15" s="391" t="s">
        <v>883</v>
      </c>
      <c r="C15" s="654">
        <v>11</v>
      </c>
      <c r="D15" s="99"/>
      <c r="E15" s="110"/>
      <c r="F15" s="113">
        <f t="shared" si="0"/>
        <v>0</v>
      </c>
    </row>
    <row r="16" spans="1:7" customFormat="1" ht="15.75" customHeight="1" x14ac:dyDescent="0.25">
      <c r="A16" s="401">
        <v>641</v>
      </c>
      <c r="B16" s="391" t="s">
        <v>454</v>
      </c>
      <c r="C16" s="654">
        <v>12</v>
      </c>
      <c r="D16" s="99"/>
      <c r="E16" s="110"/>
      <c r="F16" s="113">
        <f t="shared" si="0"/>
        <v>0</v>
      </c>
    </row>
    <row r="17" spans="1:7" customFormat="1" ht="15.75" customHeight="1" x14ac:dyDescent="0.25">
      <c r="A17" s="401">
        <v>642</v>
      </c>
      <c r="B17" s="391" t="s">
        <v>456</v>
      </c>
      <c r="C17" s="654">
        <v>13</v>
      </c>
      <c r="D17" s="99"/>
      <c r="E17" s="110"/>
      <c r="F17" s="113">
        <f t="shared" si="0"/>
        <v>0</v>
      </c>
    </row>
    <row r="18" spans="1:7" customFormat="1" ht="15.75" customHeight="1" x14ac:dyDescent="0.25">
      <c r="A18" s="401">
        <v>643</v>
      </c>
      <c r="B18" s="391" t="s">
        <v>490</v>
      </c>
      <c r="C18" s="654">
        <v>14</v>
      </c>
      <c r="D18" s="99"/>
      <c r="E18" s="110"/>
      <c r="F18" s="113">
        <f t="shared" si="0"/>
        <v>0</v>
      </c>
    </row>
    <row r="19" spans="1:7" customFormat="1" ht="15.75" customHeight="1" x14ac:dyDescent="0.25">
      <c r="A19" s="401">
        <v>644</v>
      </c>
      <c r="B19" s="391" t="s">
        <v>460</v>
      </c>
      <c r="C19" s="654">
        <v>15</v>
      </c>
      <c r="D19" s="99"/>
      <c r="E19" s="110"/>
      <c r="F19" s="113">
        <f t="shared" si="0"/>
        <v>0</v>
      </c>
    </row>
    <row r="20" spans="1:7" customFormat="1" ht="15.75" customHeight="1" x14ac:dyDescent="0.25">
      <c r="A20" s="401">
        <v>645</v>
      </c>
      <c r="B20" s="391" t="s">
        <v>491</v>
      </c>
      <c r="C20" s="654">
        <v>16</v>
      </c>
      <c r="D20" s="99"/>
      <c r="E20" s="110"/>
      <c r="F20" s="113">
        <f t="shared" si="0"/>
        <v>0</v>
      </c>
    </row>
    <row r="21" spans="1:7" customFormat="1" ht="15.75" customHeight="1" x14ac:dyDescent="0.25">
      <c r="A21" s="401">
        <v>646</v>
      </c>
      <c r="B21" s="391" t="s">
        <v>492</v>
      </c>
      <c r="C21" s="654">
        <v>17</v>
      </c>
      <c r="D21" s="99"/>
      <c r="E21" s="110"/>
      <c r="F21" s="113">
        <f t="shared" si="0"/>
        <v>0</v>
      </c>
    </row>
    <row r="22" spans="1:7" s="678" customFormat="1" ht="15.75" customHeight="1" x14ac:dyDescent="0.25">
      <c r="A22" s="692">
        <v>647</v>
      </c>
      <c r="B22" s="693" t="s">
        <v>1321</v>
      </c>
      <c r="C22" s="694">
        <v>18</v>
      </c>
      <c r="D22" s="695"/>
      <c r="E22" s="696"/>
      <c r="F22" s="697">
        <f t="shared" si="0"/>
        <v>0</v>
      </c>
      <c r="G22" s="678" t="s">
        <v>1322</v>
      </c>
    </row>
    <row r="23" spans="1:7" customFormat="1" ht="15.75" customHeight="1" x14ac:dyDescent="0.25">
      <c r="A23" s="401">
        <v>648</v>
      </c>
      <c r="B23" s="393" t="s">
        <v>960</v>
      </c>
      <c r="C23" s="694">
        <v>19</v>
      </c>
      <c r="D23" s="99">
        <v>65732</v>
      </c>
      <c r="E23" s="110">
        <v>65755</v>
      </c>
      <c r="F23" s="113">
        <f t="shared" si="0"/>
        <v>23</v>
      </c>
    </row>
    <row r="24" spans="1:7" customFormat="1" ht="15.75" customHeight="1" x14ac:dyDescent="0.25">
      <c r="A24" s="401">
        <v>649</v>
      </c>
      <c r="B24" s="391" t="s">
        <v>493</v>
      </c>
      <c r="C24" s="694">
        <v>20</v>
      </c>
      <c r="D24" s="99"/>
      <c r="E24" s="110"/>
      <c r="F24" s="113">
        <f t="shared" si="0"/>
        <v>0</v>
      </c>
    </row>
    <row r="25" spans="1:7" customFormat="1" ht="15.75" customHeight="1" x14ac:dyDescent="0.25">
      <c r="A25" s="401">
        <v>651</v>
      </c>
      <c r="B25" s="391" t="s">
        <v>961</v>
      </c>
      <c r="C25" s="694">
        <v>21</v>
      </c>
      <c r="D25" s="99"/>
      <c r="E25" s="110"/>
      <c r="F25" s="113">
        <f t="shared" si="0"/>
        <v>0</v>
      </c>
    </row>
    <row r="26" spans="1:7" customFormat="1" ht="15.75" customHeight="1" x14ac:dyDescent="0.25">
      <c r="A26" s="401">
        <v>652</v>
      </c>
      <c r="B26" s="391" t="s">
        <v>884</v>
      </c>
      <c r="C26" s="694">
        <v>22</v>
      </c>
      <c r="D26" s="99"/>
      <c r="E26" s="110"/>
      <c r="F26" s="113">
        <f t="shared" si="0"/>
        <v>0</v>
      </c>
    </row>
    <row r="27" spans="1:7" customFormat="1" ht="15.75" customHeight="1" x14ac:dyDescent="0.25">
      <c r="A27" s="401">
        <v>653</v>
      </c>
      <c r="B27" s="391" t="s">
        <v>494</v>
      </c>
      <c r="C27" s="694">
        <v>23</v>
      </c>
      <c r="D27" s="99"/>
      <c r="E27" s="110"/>
      <c r="F27" s="113">
        <f t="shared" si="0"/>
        <v>0</v>
      </c>
    </row>
    <row r="28" spans="1:7" customFormat="1" ht="15.75" customHeight="1" x14ac:dyDescent="0.25">
      <c r="A28" s="401">
        <v>654</v>
      </c>
      <c r="B28" s="391" t="s">
        <v>495</v>
      </c>
      <c r="C28" s="694">
        <v>24</v>
      </c>
      <c r="D28" s="99"/>
      <c r="E28" s="110"/>
      <c r="F28" s="113">
        <f t="shared" si="0"/>
        <v>0</v>
      </c>
    </row>
    <row r="29" spans="1:7" customFormat="1" ht="15.75" customHeight="1" x14ac:dyDescent="0.25">
      <c r="A29" s="401">
        <v>655</v>
      </c>
      <c r="B29" s="391" t="s">
        <v>885</v>
      </c>
      <c r="C29" s="694">
        <v>25</v>
      </c>
      <c r="D29" s="99"/>
      <c r="E29" s="110"/>
      <c r="F29" s="113">
        <f t="shared" si="0"/>
        <v>0</v>
      </c>
    </row>
    <row r="30" spans="1:7" customFormat="1" ht="15.75" customHeight="1" x14ac:dyDescent="0.25">
      <c r="A30" s="401">
        <v>656</v>
      </c>
      <c r="B30" s="391" t="s">
        <v>496</v>
      </c>
      <c r="C30" s="694">
        <v>26</v>
      </c>
      <c r="D30" s="99">
        <v>63799</v>
      </c>
      <c r="E30" s="110">
        <v>76425</v>
      </c>
      <c r="F30" s="113">
        <f t="shared" si="0"/>
        <v>12626</v>
      </c>
    </row>
    <row r="31" spans="1:7" customFormat="1" ht="15.75" customHeight="1" x14ac:dyDescent="0.25">
      <c r="A31" s="401">
        <v>657</v>
      </c>
      <c r="B31" s="391" t="s">
        <v>497</v>
      </c>
      <c r="C31" s="694">
        <v>27</v>
      </c>
      <c r="D31" s="99"/>
      <c r="E31" s="110"/>
      <c r="F31" s="113">
        <f t="shared" si="0"/>
        <v>0</v>
      </c>
    </row>
    <row r="32" spans="1:7" customFormat="1" ht="15.75" customHeight="1" x14ac:dyDescent="0.25">
      <c r="A32" s="401">
        <v>658</v>
      </c>
      <c r="B32" s="391" t="s">
        <v>498</v>
      </c>
      <c r="C32" s="694">
        <v>28</v>
      </c>
      <c r="D32" s="99"/>
      <c r="E32" s="110"/>
      <c r="F32" s="113">
        <f t="shared" si="0"/>
        <v>0</v>
      </c>
    </row>
    <row r="33" spans="1:7" s="678" customFormat="1" ht="15.75" customHeight="1" x14ac:dyDescent="0.25">
      <c r="A33" s="692">
        <v>661</v>
      </c>
      <c r="B33" s="693" t="s">
        <v>1323</v>
      </c>
      <c r="C33" s="694">
        <v>29</v>
      </c>
      <c r="D33" s="695"/>
      <c r="E33" s="696"/>
      <c r="F33" s="698">
        <f t="shared" si="0"/>
        <v>0</v>
      </c>
      <c r="G33" s="678" t="s">
        <v>1328</v>
      </c>
    </row>
    <row r="34" spans="1:7" customFormat="1" ht="15.75" customHeight="1" x14ac:dyDescent="0.25">
      <c r="A34" s="401">
        <v>662</v>
      </c>
      <c r="B34" s="391" t="s">
        <v>962</v>
      </c>
      <c r="C34" s="694">
        <v>30</v>
      </c>
      <c r="D34" s="99"/>
      <c r="E34" s="110"/>
      <c r="F34" s="113">
        <f t="shared" si="0"/>
        <v>0</v>
      </c>
    </row>
    <row r="35" spans="1:7" customFormat="1" ht="15.75" customHeight="1" x14ac:dyDescent="0.25">
      <c r="A35" s="401">
        <v>663</v>
      </c>
      <c r="B35" s="391" t="s">
        <v>499</v>
      </c>
      <c r="C35" s="694">
        <v>31</v>
      </c>
      <c r="D35" s="99"/>
      <c r="E35" s="110"/>
      <c r="F35" s="113">
        <f t="shared" si="0"/>
        <v>0</v>
      </c>
    </row>
    <row r="36" spans="1:7" customFormat="1" ht="15.75" customHeight="1" x14ac:dyDescent="0.25">
      <c r="A36" s="401">
        <v>665</v>
      </c>
      <c r="B36" s="391" t="s">
        <v>500</v>
      </c>
      <c r="C36" s="694">
        <v>32</v>
      </c>
      <c r="D36" s="99"/>
      <c r="E36" s="111"/>
      <c r="F36" s="113">
        <f t="shared" si="0"/>
        <v>0</v>
      </c>
    </row>
    <row r="37" spans="1:7" s="678" customFormat="1" ht="15.75" customHeight="1" x14ac:dyDescent="0.25">
      <c r="A37" s="692">
        <v>667</v>
      </c>
      <c r="B37" s="693" t="s">
        <v>1324</v>
      </c>
      <c r="C37" s="694">
        <v>33</v>
      </c>
      <c r="D37" s="695"/>
      <c r="E37" s="699"/>
      <c r="F37" s="697">
        <v>0</v>
      </c>
      <c r="G37" s="678" t="s">
        <v>1329</v>
      </c>
    </row>
    <row r="38" spans="1:7" ht="15.75" customHeight="1" x14ac:dyDescent="0.25">
      <c r="A38" s="401">
        <v>691</v>
      </c>
      <c r="B38" s="391" t="s">
        <v>501</v>
      </c>
      <c r="C38" s="694">
        <v>34</v>
      </c>
      <c r="D38" s="99">
        <v>375965</v>
      </c>
      <c r="E38" s="111">
        <v>438355</v>
      </c>
      <c r="F38" s="113">
        <f t="shared" si="0"/>
        <v>62390</v>
      </c>
    </row>
    <row r="39" spans="1:7" x14ac:dyDescent="0.25">
      <c r="A39" s="1051" t="s">
        <v>1325</v>
      </c>
      <c r="B39" s="1052"/>
      <c r="C39" s="700">
        <v>35</v>
      </c>
      <c r="D39" s="108">
        <f>SUM(D5:D38)</f>
        <v>670223</v>
      </c>
      <c r="E39" s="112">
        <f>SUM(E5:E38)</f>
        <v>731480.4</v>
      </c>
      <c r="F39" s="113">
        <f>SUM(F5:F38)</f>
        <v>61257.399999999994</v>
      </c>
    </row>
    <row r="40" spans="1:7" ht="30.6" customHeight="1" x14ac:dyDescent="0.25">
      <c r="A40" s="1053" t="s">
        <v>1335</v>
      </c>
      <c r="B40" s="1054"/>
      <c r="C40" s="701">
        <v>36</v>
      </c>
      <c r="D40" s="21">
        <f>D39-T23_Náklady_soc_oblasť!D42</f>
        <v>148162</v>
      </c>
      <c r="E40" s="128">
        <f>E39-T23_Náklady_soc_oblasť!E42</f>
        <v>174863.20000000007</v>
      </c>
      <c r="F40" s="113">
        <f>F39-T23_Náklady_soc_oblasť!F42</f>
        <v>26701.199999999997</v>
      </c>
      <c r="G40" s="704" t="s">
        <v>1326</v>
      </c>
    </row>
    <row r="41" spans="1:7" x14ac:dyDescent="0.25">
      <c r="A41" s="401">
        <v>591</v>
      </c>
      <c r="B41" s="391" t="s">
        <v>502</v>
      </c>
      <c r="C41" s="702">
        <v>37</v>
      </c>
      <c r="D41" s="99"/>
      <c r="E41" s="110"/>
      <c r="F41" s="113">
        <f>E41-D41</f>
        <v>0</v>
      </c>
    </row>
    <row r="42" spans="1:7" x14ac:dyDescent="0.25">
      <c r="A42" s="401">
        <v>595</v>
      </c>
      <c r="B42" s="391" t="s">
        <v>503</v>
      </c>
      <c r="C42" s="702">
        <v>38</v>
      </c>
      <c r="D42" s="99"/>
      <c r="E42" s="110"/>
      <c r="F42" s="113">
        <f>E42-D42</f>
        <v>0</v>
      </c>
    </row>
    <row r="43" spans="1:7" ht="16.2" thickBot="1" x14ac:dyDescent="0.3">
      <c r="A43" s="1055" t="s">
        <v>1327</v>
      </c>
      <c r="B43" s="1056"/>
      <c r="C43" s="703">
        <v>39</v>
      </c>
      <c r="D43" s="187">
        <f>D40-D41-D42</f>
        <v>148162</v>
      </c>
      <c r="E43" s="187">
        <f>E40-E41-E42</f>
        <v>174863.20000000007</v>
      </c>
      <c r="F43" s="186">
        <f>E43-D43</f>
        <v>26701.20000000007</v>
      </c>
      <c r="G43" s="704" t="s">
        <v>1326</v>
      </c>
    </row>
    <row r="45" spans="1:7" x14ac:dyDescent="0.3">
      <c r="F45" s="1"/>
    </row>
  </sheetData>
  <mergeCells count="5">
    <mergeCell ref="A39:B39"/>
    <mergeCell ref="A40:B40"/>
    <mergeCell ref="A43:B43"/>
    <mergeCell ref="A1:F1"/>
    <mergeCell ref="A2:F2"/>
  </mergeCells>
  <pageMargins left="0.55118110236220474" right="0.47244094488188981" top="0.59055118110236227" bottom="0.47244094488188981" header="0.15748031496062992" footer="0.15748031496062992"/>
  <pageSetup paperSize="9" scale="88"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pageSetUpPr fitToPage="1"/>
  </sheetPr>
  <dimension ref="A1:G44"/>
  <sheetViews>
    <sheetView zoomScaleNormal="100" workbookViewId="0">
      <pane xSplit="3" ySplit="3" topLeftCell="D37" activePane="bottomRight" state="frozen"/>
      <selection pane="topRight" activeCell="D1" sqref="D1"/>
      <selection pane="bottomLeft" activeCell="A4" sqref="A4"/>
      <selection pane="bottomRight" activeCell="F44" sqref="F44"/>
    </sheetView>
  </sheetViews>
  <sheetFormatPr defaultRowHeight="13.2" x14ac:dyDescent="0.25"/>
  <cols>
    <col min="1" max="1" width="8.44140625" customWidth="1"/>
    <col min="2" max="2" width="42.5546875" customWidth="1"/>
    <col min="3" max="3" width="10.109375" customWidth="1"/>
    <col min="4" max="4" width="17.44140625" customWidth="1"/>
    <col min="5" max="5" width="17.109375" customWidth="1"/>
    <col min="6" max="6" width="16.5546875" customWidth="1"/>
  </cols>
  <sheetData>
    <row r="1" spans="1:7" ht="50.1" customHeight="1" thickBot="1" x14ac:dyDescent="0.3">
      <c r="A1" s="788" t="s">
        <v>1214</v>
      </c>
      <c r="B1" s="1066"/>
      <c r="C1" s="1066"/>
      <c r="D1" s="1066"/>
      <c r="E1" s="1066"/>
      <c r="F1" s="789"/>
    </row>
    <row r="2" spans="1:7" ht="47.25" customHeight="1" thickBot="1" x14ac:dyDescent="0.3">
      <c r="A2" s="1063" t="s">
        <v>1420</v>
      </c>
      <c r="B2" s="1064"/>
      <c r="C2" s="1064"/>
      <c r="D2" s="1064"/>
      <c r="E2" s="1064"/>
      <c r="F2" s="1065"/>
    </row>
    <row r="3" spans="1:7" ht="64.5" customHeight="1" thickBot="1" x14ac:dyDescent="0.3">
      <c r="A3" s="242" t="s">
        <v>424</v>
      </c>
      <c r="B3" s="242" t="s">
        <v>293</v>
      </c>
      <c r="C3" s="243" t="s">
        <v>136</v>
      </c>
      <c r="D3" s="382" t="s">
        <v>998</v>
      </c>
      <c r="E3" s="383" t="s">
        <v>1215</v>
      </c>
      <c r="F3" s="384" t="s">
        <v>1176</v>
      </c>
    </row>
    <row r="4" spans="1:7" ht="15.6" x14ac:dyDescent="0.25">
      <c r="A4" s="386"/>
      <c r="B4" s="241"/>
      <c r="C4" s="241"/>
      <c r="D4" s="387" t="s">
        <v>201</v>
      </c>
      <c r="E4" s="388" t="s">
        <v>202</v>
      </c>
      <c r="F4" s="389" t="s">
        <v>203</v>
      </c>
    </row>
    <row r="5" spans="1:7" ht="15.75" customHeight="1" x14ac:dyDescent="0.3">
      <c r="A5" s="394">
        <v>501</v>
      </c>
      <c r="B5" s="395" t="s">
        <v>425</v>
      </c>
      <c r="C5" s="705" t="s">
        <v>426</v>
      </c>
      <c r="D5" s="98">
        <v>5604</v>
      </c>
      <c r="E5" s="109">
        <v>14935.79</v>
      </c>
      <c r="F5" s="113">
        <f>E5-D5</f>
        <v>9331.7900000000009</v>
      </c>
      <c r="G5" s="617"/>
    </row>
    <row r="6" spans="1:7" ht="15.75" customHeight="1" x14ac:dyDescent="0.3">
      <c r="A6" s="396">
        <v>502</v>
      </c>
      <c r="B6" s="397" t="s">
        <v>427</v>
      </c>
      <c r="C6" s="705" t="s">
        <v>428</v>
      </c>
      <c r="D6" s="99">
        <v>69196</v>
      </c>
      <c r="E6" s="110">
        <v>70860.600000000006</v>
      </c>
      <c r="F6" s="188">
        <f t="shared" ref="F6:F41" si="0">E6-D6</f>
        <v>1664.6000000000058</v>
      </c>
    </row>
    <row r="7" spans="1:7" ht="15.75" customHeight="1" x14ac:dyDescent="0.3">
      <c r="A7" s="396">
        <v>504</v>
      </c>
      <c r="B7" s="397" t="s">
        <v>429</v>
      </c>
      <c r="C7" s="705" t="s">
        <v>430</v>
      </c>
      <c r="D7" s="99"/>
      <c r="E7" s="110"/>
      <c r="F7" s="188">
        <f t="shared" si="0"/>
        <v>0</v>
      </c>
    </row>
    <row r="8" spans="1:7" ht="15.75" customHeight="1" x14ac:dyDescent="0.3">
      <c r="A8" s="396">
        <v>511</v>
      </c>
      <c r="B8" s="397" t="s">
        <v>431</v>
      </c>
      <c r="C8" s="705" t="s">
        <v>432</v>
      </c>
      <c r="D8" s="99">
        <v>12997</v>
      </c>
      <c r="E8" s="110">
        <v>762.6</v>
      </c>
      <c r="F8" s="188">
        <f t="shared" si="0"/>
        <v>-12234.4</v>
      </c>
    </row>
    <row r="9" spans="1:7" ht="15.75" customHeight="1" x14ac:dyDescent="0.3">
      <c r="A9" s="396">
        <v>512</v>
      </c>
      <c r="B9" s="397" t="s">
        <v>433</v>
      </c>
      <c r="C9" s="705" t="s">
        <v>434</v>
      </c>
      <c r="D9" s="99"/>
      <c r="E9" s="110"/>
      <c r="F9" s="188">
        <f t="shared" si="0"/>
        <v>0</v>
      </c>
    </row>
    <row r="10" spans="1:7" ht="15.75" customHeight="1" x14ac:dyDescent="0.3">
      <c r="A10" s="396">
        <v>513</v>
      </c>
      <c r="B10" s="397" t="s">
        <v>435</v>
      </c>
      <c r="C10" s="705" t="s">
        <v>436</v>
      </c>
      <c r="D10" s="99"/>
      <c r="E10" s="110"/>
      <c r="F10" s="188">
        <f t="shared" si="0"/>
        <v>0</v>
      </c>
    </row>
    <row r="11" spans="1:7" ht="15.75" customHeight="1" x14ac:dyDescent="0.3">
      <c r="A11" s="396">
        <v>518</v>
      </c>
      <c r="B11" s="397" t="s">
        <v>437</v>
      </c>
      <c r="C11" s="705" t="s">
        <v>438</v>
      </c>
      <c r="D11" s="99">
        <v>229580</v>
      </c>
      <c r="E11" s="110">
        <v>238684.59</v>
      </c>
      <c r="F11" s="188">
        <f t="shared" si="0"/>
        <v>9104.5899999999965</v>
      </c>
    </row>
    <row r="12" spans="1:7" ht="15.75" customHeight="1" x14ac:dyDescent="0.3">
      <c r="A12" s="396">
        <v>521</v>
      </c>
      <c r="B12" s="397" t="s">
        <v>439</v>
      </c>
      <c r="C12" s="705" t="s">
        <v>440</v>
      </c>
      <c r="D12" s="99">
        <v>50597</v>
      </c>
      <c r="E12" s="110">
        <v>60344.160000000003</v>
      </c>
      <c r="F12" s="188">
        <f t="shared" si="0"/>
        <v>9747.1600000000035</v>
      </c>
    </row>
    <row r="13" spans="1:7" ht="15.75" customHeight="1" x14ac:dyDescent="0.3">
      <c r="A13" s="396">
        <v>524</v>
      </c>
      <c r="B13" s="397" t="s">
        <v>881</v>
      </c>
      <c r="C13" s="705" t="s">
        <v>441</v>
      </c>
      <c r="D13" s="99">
        <v>16457</v>
      </c>
      <c r="E13" s="110">
        <v>19393.849999999999</v>
      </c>
      <c r="F13" s="188">
        <f t="shared" si="0"/>
        <v>2936.8499999999985</v>
      </c>
    </row>
    <row r="14" spans="1:7" ht="15.75" customHeight="1" x14ac:dyDescent="0.3">
      <c r="A14" s="396">
        <v>525</v>
      </c>
      <c r="B14" s="397" t="s">
        <v>442</v>
      </c>
      <c r="C14" s="705" t="s">
        <v>443</v>
      </c>
      <c r="D14" s="99">
        <v>638</v>
      </c>
      <c r="E14" s="110">
        <v>1506.14</v>
      </c>
      <c r="F14" s="188">
        <f t="shared" si="0"/>
        <v>868.1400000000001</v>
      </c>
    </row>
    <row r="15" spans="1:7" ht="15.75" customHeight="1" x14ac:dyDescent="0.3">
      <c r="A15" s="396">
        <v>527</v>
      </c>
      <c r="B15" s="397" t="s">
        <v>444</v>
      </c>
      <c r="C15" s="705" t="s">
        <v>445</v>
      </c>
      <c r="D15" s="99">
        <v>1283</v>
      </c>
      <c r="E15" s="110">
        <v>856.67</v>
      </c>
      <c r="F15" s="188">
        <f t="shared" si="0"/>
        <v>-426.33000000000004</v>
      </c>
    </row>
    <row r="16" spans="1:7" ht="15.75" customHeight="1" x14ac:dyDescent="0.3">
      <c r="A16" s="396">
        <v>528</v>
      </c>
      <c r="B16" s="397" t="s">
        <v>446</v>
      </c>
      <c r="C16" s="705" t="s">
        <v>447</v>
      </c>
      <c r="D16" s="99"/>
      <c r="E16" s="110"/>
      <c r="F16" s="188">
        <f t="shared" si="0"/>
        <v>0</v>
      </c>
    </row>
    <row r="17" spans="1:6" ht="15.75" customHeight="1" x14ac:dyDescent="0.3">
      <c r="A17" s="396">
        <v>531</v>
      </c>
      <c r="B17" s="397" t="s">
        <v>448</v>
      </c>
      <c r="C17" s="705" t="s">
        <v>449</v>
      </c>
      <c r="D17" s="99"/>
      <c r="E17" s="110"/>
      <c r="F17" s="188">
        <f t="shared" si="0"/>
        <v>0</v>
      </c>
    </row>
    <row r="18" spans="1:6" ht="15.75" customHeight="1" x14ac:dyDescent="0.3">
      <c r="A18" s="396">
        <v>532</v>
      </c>
      <c r="B18" s="397" t="s">
        <v>450</v>
      </c>
      <c r="C18" s="705" t="s">
        <v>451</v>
      </c>
      <c r="D18" s="99"/>
      <c r="E18" s="110"/>
      <c r="F18" s="188">
        <f t="shared" si="0"/>
        <v>0</v>
      </c>
    </row>
    <row r="19" spans="1:6" ht="15.75" customHeight="1" x14ac:dyDescent="0.3">
      <c r="A19" s="396">
        <v>538</v>
      </c>
      <c r="B19" s="397" t="s">
        <v>452</v>
      </c>
      <c r="C19" s="705" t="s">
        <v>453</v>
      </c>
      <c r="D19" s="99">
        <v>6178</v>
      </c>
      <c r="E19" s="110">
        <v>7092.8</v>
      </c>
      <c r="F19" s="188">
        <f t="shared" si="0"/>
        <v>914.80000000000018</v>
      </c>
    </row>
    <row r="20" spans="1:6" ht="15.75" customHeight="1" x14ac:dyDescent="0.3">
      <c r="A20" s="396">
        <v>541</v>
      </c>
      <c r="B20" s="397" t="s">
        <v>454</v>
      </c>
      <c r="C20" s="705" t="s">
        <v>455</v>
      </c>
      <c r="D20" s="99"/>
      <c r="E20" s="110"/>
      <c r="F20" s="188">
        <f t="shared" si="0"/>
        <v>0</v>
      </c>
    </row>
    <row r="21" spans="1:6" ht="15.75" customHeight="1" x14ac:dyDescent="0.3">
      <c r="A21" s="396">
        <v>542</v>
      </c>
      <c r="B21" s="397" t="s">
        <v>456</v>
      </c>
      <c r="C21" s="705" t="s">
        <v>457</v>
      </c>
      <c r="D21" s="99"/>
      <c r="E21" s="110"/>
      <c r="F21" s="188">
        <f t="shared" si="0"/>
        <v>0</v>
      </c>
    </row>
    <row r="22" spans="1:6" ht="15.75" customHeight="1" x14ac:dyDescent="0.3">
      <c r="A22" s="396">
        <v>543</v>
      </c>
      <c r="B22" s="397" t="s">
        <v>458</v>
      </c>
      <c r="C22" s="705" t="s">
        <v>459</v>
      </c>
      <c r="D22" s="99"/>
      <c r="E22" s="110"/>
      <c r="F22" s="188">
        <f t="shared" si="0"/>
        <v>0</v>
      </c>
    </row>
    <row r="23" spans="1:6" ht="15.75" customHeight="1" x14ac:dyDescent="0.3">
      <c r="A23" s="396">
        <v>544</v>
      </c>
      <c r="B23" s="397" t="s">
        <v>460</v>
      </c>
      <c r="C23" s="705" t="s">
        <v>461</v>
      </c>
      <c r="D23" s="99"/>
      <c r="E23" s="110"/>
      <c r="F23" s="188">
        <f t="shared" si="0"/>
        <v>0</v>
      </c>
    </row>
    <row r="24" spans="1:6" ht="15.75" customHeight="1" x14ac:dyDescent="0.3">
      <c r="A24" s="396">
        <v>545</v>
      </c>
      <c r="B24" s="397" t="s">
        <v>462</v>
      </c>
      <c r="C24" s="705" t="s">
        <v>463</v>
      </c>
      <c r="D24" s="99"/>
      <c r="E24" s="110"/>
      <c r="F24" s="188">
        <f t="shared" si="0"/>
        <v>0</v>
      </c>
    </row>
    <row r="25" spans="1:6" ht="15.75" customHeight="1" x14ac:dyDescent="0.3">
      <c r="A25" s="396">
        <v>546</v>
      </c>
      <c r="B25" s="397" t="s">
        <v>464</v>
      </c>
      <c r="C25" s="705" t="s">
        <v>465</v>
      </c>
      <c r="D25" s="99"/>
      <c r="E25" s="110"/>
      <c r="F25" s="188">
        <f t="shared" si="0"/>
        <v>0</v>
      </c>
    </row>
    <row r="26" spans="1:6" ht="15.75" customHeight="1" x14ac:dyDescent="0.3">
      <c r="A26" s="396">
        <v>547</v>
      </c>
      <c r="B26" s="397" t="s">
        <v>466</v>
      </c>
      <c r="C26" s="705" t="s">
        <v>467</v>
      </c>
      <c r="D26" s="99"/>
      <c r="E26" s="110"/>
      <c r="F26" s="188">
        <f t="shared" si="0"/>
        <v>0</v>
      </c>
    </row>
    <row r="27" spans="1:6" ht="15.75" customHeight="1" x14ac:dyDescent="0.3">
      <c r="A27" s="396">
        <v>548</v>
      </c>
      <c r="B27" s="397" t="s">
        <v>468</v>
      </c>
      <c r="C27" s="705" t="s">
        <v>469</v>
      </c>
      <c r="D27" s="99"/>
      <c r="E27" s="110"/>
      <c r="F27" s="188">
        <f t="shared" si="0"/>
        <v>0</v>
      </c>
    </row>
    <row r="28" spans="1:6" ht="15.75" customHeight="1" x14ac:dyDescent="0.3">
      <c r="A28" s="396">
        <v>549</v>
      </c>
      <c r="B28" s="397" t="s">
        <v>470</v>
      </c>
      <c r="C28" s="705" t="s">
        <v>471</v>
      </c>
      <c r="D28" s="99">
        <v>63799</v>
      </c>
      <c r="E28" s="110">
        <v>76425</v>
      </c>
      <c r="F28" s="188">
        <f t="shared" si="0"/>
        <v>12626</v>
      </c>
    </row>
    <row r="29" spans="1:6" ht="15.75" customHeight="1" x14ac:dyDescent="0.3">
      <c r="A29" s="396">
        <v>551</v>
      </c>
      <c r="B29" s="397" t="s">
        <v>472</v>
      </c>
      <c r="C29" s="705" t="s">
        <v>473</v>
      </c>
      <c r="D29" s="99"/>
      <c r="E29" s="110"/>
      <c r="F29" s="188">
        <f t="shared" si="0"/>
        <v>0</v>
      </c>
    </row>
    <row r="30" spans="1:6" ht="15.75" customHeight="1" x14ac:dyDescent="0.3">
      <c r="A30" s="396">
        <v>552</v>
      </c>
      <c r="B30" s="397" t="s">
        <v>521</v>
      </c>
      <c r="C30" s="705" t="s">
        <v>474</v>
      </c>
      <c r="D30" s="99"/>
      <c r="E30" s="110"/>
      <c r="F30" s="188">
        <f t="shared" si="0"/>
        <v>0</v>
      </c>
    </row>
    <row r="31" spans="1:6" ht="15.75" customHeight="1" x14ac:dyDescent="0.3">
      <c r="A31" s="396">
        <v>553</v>
      </c>
      <c r="B31" s="397" t="s">
        <v>475</v>
      </c>
      <c r="C31" s="705" t="s">
        <v>476</v>
      </c>
      <c r="D31" s="99"/>
      <c r="E31" s="110"/>
      <c r="F31" s="188">
        <f t="shared" si="0"/>
        <v>0</v>
      </c>
    </row>
    <row r="32" spans="1:6" ht="15.75" customHeight="1" x14ac:dyDescent="0.3">
      <c r="A32" s="396">
        <v>554</v>
      </c>
      <c r="B32" s="397" t="s">
        <v>477</v>
      </c>
      <c r="C32" s="705" t="s">
        <v>478</v>
      </c>
      <c r="D32" s="99"/>
      <c r="E32" s="110"/>
      <c r="F32" s="188">
        <f t="shared" si="0"/>
        <v>0</v>
      </c>
    </row>
    <row r="33" spans="1:7" s="678" customFormat="1" ht="15.75" customHeight="1" x14ac:dyDescent="0.3">
      <c r="A33" s="706">
        <v>555</v>
      </c>
      <c r="B33" s="707" t="s">
        <v>1330</v>
      </c>
      <c r="C33" s="610">
        <v>29</v>
      </c>
      <c r="D33" s="695"/>
      <c r="E33" s="696"/>
      <c r="F33" s="708">
        <v>0</v>
      </c>
      <c r="G33" s="678" t="s">
        <v>1331</v>
      </c>
    </row>
    <row r="34" spans="1:7" ht="15.75" customHeight="1" x14ac:dyDescent="0.3">
      <c r="A34" s="396">
        <v>556</v>
      </c>
      <c r="B34" s="397" t="s">
        <v>479</v>
      </c>
      <c r="C34" s="610">
        <v>30</v>
      </c>
      <c r="D34" s="99">
        <v>65732</v>
      </c>
      <c r="E34" s="110">
        <v>65755</v>
      </c>
      <c r="F34" s="188">
        <f t="shared" si="0"/>
        <v>23</v>
      </c>
    </row>
    <row r="35" spans="1:7" ht="15.75" customHeight="1" x14ac:dyDescent="0.3">
      <c r="A35" s="396">
        <v>557</v>
      </c>
      <c r="B35" s="397" t="s">
        <v>480</v>
      </c>
      <c r="C35" s="610">
        <v>31</v>
      </c>
      <c r="D35" s="99"/>
      <c r="E35" s="110"/>
      <c r="F35" s="188">
        <f t="shared" si="0"/>
        <v>0</v>
      </c>
    </row>
    <row r="36" spans="1:7" ht="15.75" customHeight="1" x14ac:dyDescent="0.3">
      <c r="A36" s="396">
        <v>558</v>
      </c>
      <c r="B36" s="397" t="s">
        <v>888</v>
      </c>
      <c r="C36" s="610">
        <v>32</v>
      </c>
      <c r="D36" s="99"/>
      <c r="E36" s="110"/>
      <c r="F36" s="188">
        <f t="shared" si="0"/>
        <v>0</v>
      </c>
    </row>
    <row r="37" spans="1:7" s="678" customFormat="1" ht="15.75" customHeight="1" x14ac:dyDescent="0.3">
      <c r="A37" s="706">
        <v>561</v>
      </c>
      <c r="B37" s="707" t="s">
        <v>1332</v>
      </c>
      <c r="C37" s="610">
        <v>33</v>
      </c>
      <c r="D37" s="695"/>
      <c r="E37" s="696"/>
      <c r="F37" s="708">
        <v>0</v>
      </c>
      <c r="G37" s="678" t="s">
        <v>1319</v>
      </c>
    </row>
    <row r="38" spans="1:7" ht="15.75" customHeight="1" x14ac:dyDescent="0.3">
      <c r="A38" s="396">
        <v>562</v>
      </c>
      <c r="B38" s="397" t="s">
        <v>887</v>
      </c>
      <c r="C38" s="610">
        <v>34</v>
      </c>
      <c r="D38" s="99"/>
      <c r="E38" s="110"/>
      <c r="F38" s="188">
        <f t="shared" si="0"/>
        <v>0</v>
      </c>
    </row>
    <row r="39" spans="1:7" ht="15.75" customHeight="1" x14ac:dyDescent="0.3">
      <c r="A39" s="396">
        <v>563</v>
      </c>
      <c r="B39" s="397" t="s">
        <v>886</v>
      </c>
      <c r="C39" s="610">
        <v>35</v>
      </c>
      <c r="D39" s="99"/>
      <c r="E39" s="110"/>
      <c r="F39" s="188">
        <f t="shared" si="0"/>
        <v>0</v>
      </c>
    </row>
    <row r="40" spans="1:7" s="678" customFormat="1" ht="15.75" customHeight="1" x14ac:dyDescent="0.3">
      <c r="A40" s="709">
        <v>565</v>
      </c>
      <c r="B40" s="710" t="s">
        <v>1333</v>
      </c>
      <c r="C40" s="610">
        <v>36</v>
      </c>
      <c r="D40" s="711"/>
      <c r="E40" s="699"/>
      <c r="F40" s="712">
        <v>0</v>
      </c>
      <c r="G40" s="678" t="s">
        <v>1334</v>
      </c>
    </row>
    <row r="41" spans="1:7" ht="15.75" customHeight="1" thickBot="1" x14ac:dyDescent="0.35">
      <c r="A41" s="398">
        <v>567</v>
      </c>
      <c r="B41" s="399" t="s">
        <v>481</v>
      </c>
      <c r="C41" s="610">
        <v>37</v>
      </c>
      <c r="D41" s="107"/>
      <c r="E41" s="111"/>
      <c r="F41" s="189">
        <f t="shared" si="0"/>
        <v>0</v>
      </c>
      <c r="G41" s="204"/>
    </row>
    <row r="42" spans="1:7" ht="24.75" customHeight="1" thickBot="1" x14ac:dyDescent="0.3">
      <c r="A42" s="1067" t="s">
        <v>1045</v>
      </c>
      <c r="B42" s="1068"/>
      <c r="C42" s="611">
        <v>38</v>
      </c>
      <c r="D42" s="100">
        <f>SUM(D5:D41)</f>
        <v>522061</v>
      </c>
      <c r="E42" s="185">
        <f>SUM(E5:E41)</f>
        <v>556617.19999999995</v>
      </c>
      <c r="F42" s="190">
        <f>SUM(F5:F41)</f>
        <v>34556.199999999997</v>
      </c>
    </row>
    <row r="43" spans="1:7" x14ac:dyDescent="0.25">
      <c r="B43" s="88"/>
      <c r="C43" s="88"/>
      <c r="D43" s="88"/>
      <c r="E43" s="88"/>
    </row>
    <row r="44" spans="1:7" ht="15.6" x14ac:dyDescent="0.3">
      <c r="F44" s="1"/>
    </row>
  </sheetData>
  <mergeCells count="3">
    <mergeCell ref="A2:F2"/>
    <mergeCell ref="A1:F1"/>
    <mergeCell ref="A42:B42"/>
  </mergeCells>
  <phoneticPr fontId="118" type="noConversion"/>
  <pageMargins left="0.39370078740157483" right="0.23622047244094491" top="0.59055118110236227" bottom="0.74803149606299213" header="0.31496062992125984" footer="0.31496062992125984"/>
  <pageSetup paperSize="9" scale="88" orientation="portrait" r:id="rId1"/>
  <ignoredErrors>
    <ignoredError sqref="C5"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9FF99"/>
    <pageSetUpPr fitToPage="1"/>
  </sheetPr>
  <dimension ref="A1:K15"/>
  <sheetViews>
    <sheetView tabSelected="1" workbookViewId="0">
      <selection activeCell="N22" sqref="N22"/>
    </sheetView>
  </sheetViews>
  <sheetFormatPr defaultRowHeight="13.2" x14ac:dyDescent="0.25"/>
  <cols>
    <col min="1" max="1" width="8.109375" customWidth="1"/>
    <col min="2" max="2" width="62.5546875" customWidth="1"/>
    <col min="3" max="3" width="15.5546875" customWidth="1"/>
    <col min="4" max="5" width="17.109375" customWidth="1"/>
    <col min="6" max="6" width="15.5546875" customWidth="1"/>
    <col min="7" max="10" width="16.88671875" customWidth="1"/>
    <col min="11" max="11" width="15.5546875" customWidth="1"/>
  </cols>
  <sheetData>
    <row r="1" spans="1:11" ht="50.1" customHeight="1" thickBot="1" x14ac:dyDescent="0.3">
      <c r="A1" s="985" t="s">
        <v>1216</v>
      </c>
      <c r="B1" s="986"/>
      <c r="C1" s="986"/>
      <c r="D1" s="986"/>
      <c r="E1" s="986"/>
      <c r="F1" s="986"/>
      <c r="G1" s="986"/>
      <c r="H1" s="986"/>
      <c r="I1" s="986"/>
      <c r="J1" s="986"/>
      <c r="K1" s="987"/>
    </row>
    <row r="2" spans="1:11" ht="15.6" x14ac:dyDescent="0.25">
      <c r="A2" s="913" t="s">
        <v>1413</v>
      </c>
      <c r="B2" s="914"/>
      <c r="C2" s="1074" t="s">
        <v>913</v>
      </c>
      <c r="D2" s="1075"/>
      <c r="E2" s="1075"/>
      <c r="F2" s="1075"/>
      <c r="G2" s="1075"/>
      <c r="H2" s="1075"/>
      <c r="I2" s="1075"/>
      <c r="J2" s="1075"/>
      <c r="K2" s="1076"/>
    </row>
    <row r="3" spans="1:11" ht="15.6" customHeight="1" x14ac:dyDescent="0.25">
      <c r="A3" s="911" t="s">
        <v>136</v>
      </c>
      <c r="B3" s="909" t="s">
        <v>911</v>
      </c>
      <c r="C3" s="1070" t="s">
        <v>1218</v>
      </c>
      <c r="D3" s="1070" t="s">
        <v>1219</v>
      </c>
      <c r="E3" s="1070" t="s">
        <v>1220</v>
      </c>
      <c r="F3" s="1070" t="s">
        <v>999</v>
      </c>
      <c r="G3" s="1070" t="s">
        <v>1000</v>
      </c>
      <c r="H3" s="1070" t="s">
        <v>1221</v>
      </c>
      <c r="I3" s="1070" t="s">
        <v>1222</v>
      </c>
      <c r="J3" s="1077" t="s">
        <v>1223</v>
      </c>
      <c r="K3" s="1072" t="s">
        <v>1224</v>
      </c>
    </row>
    <row r="4" spans="1:11" ht="84" customHeight="1" x14ac:dyDescent="0.25">
      <c r="A4" s="912"/>
      <c r="B4" s="910"/>
      <c r="C4" s="1071"/>
      <c r="D4" s="1071"/>
      <c r="E4" s="1071"/>
      <c r="F4" s="1071"/>
      <c r="G4" s="1071"/>
      <c r="H4" s="1071"/>
      <c r="I4" s="1071"/>
      <c r="J4" s="1078"/>
      <c r="K4" s="1073"/>
    </row>
    <row r="5" spans="1:11" ht="18.600000000000001" customHeight="1" x14ac:dyDescent="0.25">
      <c r="A5" s="1069"/>
      <c r="B5" s="972"/>
      <c r="C5" s="409" t="s">
        <v>201</v>
      </c>
      <c r="D5" s="409" t="s">
        <v>202</v>
      </c>
      <c r="E5" s="409" t="s">
        <v>203</v>
      </c>
      <c r="F5" s="409" t="s">
        <v>210</v>
      </c>
      <c r="G5" s="409" t="s">
        <v>204</v>
      </c>
      <c r="H5" s="409" t="s">
        <v>205</v>
      </c>
      <c r="I5" s="409" t="s">
        <v>206</v>
      </c>
      <c r="J5" s="409" t="s">
        <v>207</v>
      </c>
      <c r="K5" s="408" t="s">
        <v>208</v>
      </c>
    </row>
    <row r="6" spans="1:11" ht="22.35" customHeight="1" x14ac:dyDescent="0.25">
      <c r="A6" s="15">
        <v>1</v>
      </c>
      <c r="B6" s="42" t="s">
        <v>1378</v>
      </c>
      <c r="C6" s="68">
        <v>99636</v>
      </c>
      <c r="D6" s="68"/>
      <c r="E6" s="31">
        <v>99636</v>
      </c>
      <c r="F6" s="68"/>
      <c r="G6" s="68">
        <v>146.5</v>
      </c>
      <c r="H6" s="31">
        <v>99489</v>
      </c>
      <c r="I6" s="68"/>
      <c r="J6" s="68">
        <v>2810.48</v>
      </c>
      <c r="K6" s="61">
        <f>I6-J6+H6</f>
        <v>96678.52</v>
      </c>
    </row>
    <row r="7" spans="1:11" ht="22.35" customHeight="1" x14ac:dyDescent="0.25">
      <c r="A7" s="15">
        <f>A6+1</f>
        <v>2</v>
      </c>
      <c r="B7" s="42" t="s">
        <v>1379</v>
      </c>
      <c r="C7" s="68"/>
      <c r="D7" s="68"/>
      <c r="E7" s="31">
        <f t="shared" ref="E7:E12" si="0">C7-D7</f>
        <v>0</v>
      </c>
      <c r="F7" s="68"/>
      <c r="G7" s="68"/>
      <c r="H7" s="31">
        <f t="shared" ref="H7:H11" si="1">F7-G7+E7</f>
        <v>0</v>
      </c>
      <c r="I7" s="68">
        <v>35000</v>
      </c>
      <c r="J7" s="68">
        <v>1780.42</v>
      </c>
      <c r="K7" s="61">
        <f t="shared" ref="K7:K12" si="2">I7-J7+H7</f>
        <v>33219.58</v>
      </c>
    </row>
    <row r="8" spans="1:11" ht="23.4" customHeight="1" x14ac:dyDescent="0.25">
      <c r="A8" s="15">
        <f>A7+1</f>
        <v>3</v>
      </c>
      <c r="B8" s="42"/>
      <c r="C8" s="68"/>
      <c r="D8" s="68"/>
      <c r="E8" s="31">
        <f t="shared" si="0"/>
        <v>0</v>
      </c>
      <c r="F8" s="68"/>
      <c r="G8" s="68"/>
      <c r="H8" s="31">
        <f t="shared" si="1"/>
        <v>0</v>
      </c>
      <c r="I8" s="68"/>
      <c r="J8" s="68"/>
      <c r="K8" s="61">
        <f t="shared" si="2"/>
        <v>0</v>
      </c>
    </row>
    <row r="9" spans="1:11" ht="22.35" customHeight="1" x14ac:dyDescent="0.25">
      <c r="A9" s="15">
        <v>4</v>
      </c>
      <c r="B9" s="42"/>
      <c r="C9" s="68"/>
      <c r="D9" s="68"/>
      <c r="E9" s="31">
        <f t="shared" si="0"/>
        <v>0</v>
      </c>
      <c r="F9" s="68"/>
      <c r="G9" s="68"/>
      <c r="H9" s="31">
        <f t="shared" si="1"/>
        <v>0</v>
      </c>
      <c r="I9" s="68"/>
      <c r="J9" s="68"/>
      <c r="K9" s="61">
        <f t="shared" si="2"/>
        <v>0</v>
      </c>
    </row>
    <row r="10" spans="1:11" ht="22.35" customHeight="1" x14ac:dyDescent="0.25">
      <c r="A10" s="15">
        <v>5</v>
      </c>
      <c r="B10" s="42"/>
      <c r="C10" s="68"/>
      <c r="D10" s="68"/>
      <c r="E10" s="31">
        <f t="shared" si="0"/>
        <v>0</v>
      </c>
      <c r="F10" s="68"/>
      <c r="G10" s="68"/>
      <c r="H10" s="31">
        <f t="shared" si="1"/>
        <v>0</v>
      </c>
      <c r="I10" s="68"/>
      <c r="J10" s="68"/>
      <c r="K10" s="61">
        <f t="shared" si="2"/>
        <v>0</v>
      </c>
    </row>
    <row r="11" spans="1:11" ht="22.35" customHeight="1" x14ac:dyDescent="0.25">
      <c r="A11" s="406">
        <v>6</v>
      </c>
      <c r="B11" s="362"/>
      <c r="C11" s="407"/>
      <c r="D11" s="407"/>
      <c r="E11" s="31">
        <f t="shared" si="0"/>
        <v>0</v>
      </c>
      <c r="F11" s="407"/>
      <c r="G11" s="407"/>
      <c r="H11" s="31">
        <f t="shared" si="1"/>
        <v>0</v>
      </c>
      <c r="I11" s="407"/>
      <c r="J11" s="407"/>
      <c r="K11" s="61">
        <f t="shared" si="2"/>
        <v>0</v>
      </c>
    </row>
    <row r="12" spans="1:11" ht="22.35" customHeight="1" thickBot="1" x14ac:dyDescent="0.3">
      <c r="A12" s="16" t="s">
        <v>134</v>
      </c>
      <c r="B12" s="335"/>
      <c r="C12" s="405">
        <f>C6+C7+C8+C9+C10+C11</f>
        <v>99636</v>
      </c>
      <c r="D12" s="405">
        <f>D6+D7+D8+D9+D10+D11</f>
        <v>0</v>
      </c>
      <c r="E12" s="32">
        <f t="shared" si="0"/>
        <v>99636</v>
      </c>
      <c r="F12" s="405">
        <f t="shared" ref="F12:J12" si="3">F6+F7+F8+F9+F10+F11</f>
        <v>0</v>
      </c>
      <c r="G12" s="405">
        <f t="shared" si="3"/>
        <v>146.5</v>
      </c>
      <c r="H12" s="32">
        <f>SUM(H6:H11)</f>
        <v>99489</v>
      </c>
      <c r="I12" s="405">
        <f t="shared" si="3"/>
        <v>35000</v>
      </c>
      <c r="J12" s="405">
        <f t="shared" si="3"/>
        <v>4590.8999999999996</v>
      </c>
      <c r="K12" s="63">
        <f t="shared" si="2"/>
        <v>129898.1</v>
      </c>
    </row>
    <row r="13" spans="1:11" ht="15.6" x14ac:dyDescent="0.25">
      <c r="A13" s="11"/>
      <c r="B13" s="13"/>
      <c r="C13" s="11"/>
      <c r="D13" s="11"/>
      <c r="E13" s="11"/>
      <c r="F13" s="11"/>
      <c r="G13" s="11"/>
      <c r="H13" s="11"/>
      <c r="I13" s="11"/>
      <c r="J13" s="11"/>
      <c r="K13" s="11"/>
    </row>
    <row r="14" spans="1:11" ht="13.8" x14ac:dyDescent="0.25">
      <c r="B14" s="1043" t="s">
        <v>1217</v>
      </c>
      <c r="C14" s="1044"/>
      <c r="D14" s="1044"/>
      <c r="E14" s="1045"/>
    </row>
    <row r="15" spans="1:11" x14ac:dyDescent="0.25">
      <c r="B15" s="202"/>
    </row>
  </sheetData>
  <mergeCells count="16">
    <mergeCell ref="A5:B5"/>
    <mergeCell ref="C3:C4"/>
    <mergeCell ref="K3:K4"/>
    <mergeCell ref="B14:E14"/>
    <mergeCell ref="A1:K1"/>
    <mergeCell ref="A2:B2"/>
    <mergeCell ref="C2:K2"/>
    <mergeCell ref="A3:A4"/>
    <mergeCell ref="B3:B4"/>
    <mergeCell ref="G3:G4"/>
    <mergeCell ref="D3:D4"/>
    <mergeCell ref="F3:F4"/>
    <mergeCell ref="J3:J4"/>
    <mergeCell ref="E3:E4"/>
    <mergeCell ref="H3:H4"/>
    <mergeCell ref="I3:I4"/>
  </mergeCells>
  <pageMargins left="0.70866141732283472" right="0.70866141732283472" top="0.74803149606299213" bottom="0.74803149606299213" header="0.31496062992125984" footer="0.31496062992125984"/>
  <pageSetup paperSize="9" scale="5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F46D7-5C8D-4F5A-9575-8297BDE30092}">
  <dimension ref="A1"/>
  <sheetViews>
    <sheetView workbookViewId="0"/>
  </sheetViews>
  <sheetFormatPr defaultRowHeight="13.2"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67"/>
  <sheetViews>
    <sheetView workbookViewId="0">
      <selection sqref="A1:F1"/>
    </sheetView>
  </sheetViews>
  <sheetFormatPr defaultRowHeight="13.2" x14ac:dyDescent="0.25"/>
  <cols>
    <col min="1" max="1" width="60.88671875" customWidth="1"/>
    <col min="2" max="2" width="8.88671875" customWidth="1"/>
    <col min="3" max="3" width="13.109375" customWidth="1"/>
    <col min="4" max="4" width="14.5546875" customWidth="1"/>
    <col min="5" max="5" width="14.44140625" customWidth="1"/>
    <col min="6" max="6" width="13.5546875" customWidth="1"/>
  </cols>
  <sheetData>
    <row r="1" spans="1:6" ht="45.75" customHeight="1" x14ac:dyDescent="0.25">
      <c r="A1" s="1080" t="s">
        <v>416</v>
      </c>
      <c r="B1" s="1081"/>
      <c r="C1" s="1081"/>
      <c r="D1" s="1081"/>
      <c r="E1" s="1081"/>
      <c r="F1" s="1082"/>
    </row>
    <row r="2" spans="1:6" ht="19.5" customHeight="1" x14ac:dyDescent="0.3">
      <c r="A2" s="1079" t="s">
        <v>284</v>
      </c>
      <c r="B2" s="1079"/>
      <c r="C2" s="1079"/>
      <c r="D2" s="1079"/>
      <c r="E2" s="1079"/>
      <c r="F2" s="1079"/>
    </row>
    <row r="3" spans="1:6" ht="42" customHeight="1" x14ac:dyDescent="0.25">
      <c r="A3" s="89" t="s">
        <v>294</v>
      </c>
      <c r="B3" s="90" t="s">
        <v>295</v>
      </c>
      <c r="C3" s="97" t="s">
        <v>418</v>
      </c>
      <c r="D3" s="90" t="s">
        <v>413</v>
      </c>
      <c r="E3" s="90" t="s">
        <v>414</v>
      </c>
      <c r="F3" s="90" t="s">
        <v>415</v>
      </c>
    </row>
    <row r="4" spans="1:6" ht="15.6" x14ac:dyDescent="0.3">
      <c r="A4" s="91" t="s">
        <v>296</v>
      </c>
      <c r="B4" s="91" t="s">
        <v>297</v>
      </c>
      <c r="C4" s="92"/>
      <c r="D4" s="92"/>
      <c r="E4" s="92"/>
      <c r="F4" s="92"/>
    </row>
    <row r="5" spans="1:6" ht="15.6" x14ac:dyDescent="0.3">
      <c r="A5" s="96" t="s">
        <v>298</v>
      </c>
      <c r="B5" s="91" t="s">
        <v>299</v>
      </c>
      <c r="C5" s="92"/>
      <c r="D5" s="92"/>
      <c r="E5" s="92"/>
      <c r="F5" s="92"/>
    </row>
    <row r="6" spans="1:6" ht="15.6" x14ac:dyDescent="0.3">
      <c r="A6" s="91" t="s">
        <v>300</v>
      </c>
      <c r="B6" s="91" t="s">
        <v>301</v>
      </c>
      <c r="C6" s="92"/>
      <c r="D6" s="92"/>
      <c r="E6" s="92"/>
      <c r="F6" s="92"/>
    </row>
    <row r="7" spans="1:6" ht="15.6" x14ac:dyDescent="0.3">
      <c r="A7" s="91" t="s">
        <v>302</v>
      </c>
      <c r="B7" s="91" t="s">
        <v>303</v>
      </c>
      <c r="C7" s="92"/>
      <c r="D7" s="92"/>
      <c r="E7" s="92"/>
      <c r="F7" s="92"/>
    </row>
    <row r="8" spans="1:6" ht="15.6" x14ac:dyDescent="0.3">
      <c r="A8" s="95" t="s">
        <v>417</v>
      </c>
      <c r="B8" s="91" t="s">
        <v>304</v>
      </c>
      <c r="C8" s="92"/>
      <c r="D8" s="92"/>
      <c r="E8" s="92"/>
      <c r="F8" s="92"/>
    </row>
    <row r="9" spans="1:6" ht="15.6" x14ac:dyDescent="0.3">
      <c r="A9" s="91" t="s">
        <v>305</v>
      </c>
      <c r="B9" s="91" t="s">
        <v>306</v>
      </c>
      <c r="C9" s="92"/>
      <c r="D9" s="92"/>
      <c r="E9" s="92"/>
      <c r="F9" s="92"/>
    </row>
    <row r="10" spans="1:6" ht="15.6" x14ac:dyDescent="0.3">
      <c r="A10" s="91" t="s">
        <v>307</v>
      </c>
      <c r="B10" s="91" t="s">
        <v>308</v>
      </c>
      <c r="C10" s="92"/>
      <c r="D10" s="92"/>
      <c r="E10" s="92"/>
      <c r="F10" s="92"/>
    </row>
    <row r="11" spans="1:6" ht="15.6" x14ac:dyDescent="0.3">
      <c r="A11" s="91" t="s">
        <v>309</v>
      </c>
      <c r="B11" s="91" t="s">
        <v>310</v>
      </c>
      <c r="C11" s="92"/>
      <c r="D11" s="92"/>
      <c r="E11" s="92"/>
      <c r="F11" s="92"/>
    </row>
    <row r="12" spans="1:6" ht="15.6" x14ac:dyDescent="0.3">
      <c r="A12" s="96" t="s">
        <v>311</v>
      </c>
      <c r="B12" s="91" t="s">
        <v>312</v>
      </c>
      <c r="C12" s="92"/>
      <c r="D12" s="92"/>
      <c r="E12" s="92"/>
      <c r="F12" s="92"/>
    </row>
    <row r="13" spans="1:6" ht="15.6" x14ac:dyDescent="0.3">
      <c r="A13" s="91" t="s">
        <v>313</v>
      </c>
      <c r="B13" s="91" t="s">
        <v>314</v>
      </c>
      <c r="C13" s="92"/>
      <c r="D13" s="92"/>
      <c r="E13" s="92"/>
      <c r="F13" s="92"/>
    </row>
    <row r="14" spans="1:6" ht="15.6" x14ac:dyDescent="0.3">
      <c r="A14" s="91" t="s">
        <v>315</v>
      </c>
      <c r="B14" s="91" t="s">
        <v>316</v>
      </c>
      <c r="C14" s="92"/>
      <c r="D14" s="92"/>
      <c r="E14" s="92"/>
      <c r="F14" s="92"/>
    </row>
    <row r="15" spans="1:6" ht="15.6" x14ac:dyDescent="0.3">
      <c r="A15" s="91" t="s">
        <v>317</v>
      </c>
      <c r="B15" s="91" t="s">
        <v>318</v>
      </c>
      <c r="C15" s="92"/>
      <c r="D15" s="92"/>
      <c r="E15" s="92"/>
      <c r="F15" s="92"/>
    </row>
    <row r="16" spans="1:6" ht="15.6" x14ac:dyDescent="0.3">
      <c r="A16" s="91" t="s">
        <v>319</v>
      </c>
      <c r="B16" s="91" t="s">
        <v>320</v>
      </c>
      <c r="C16" s="92"/>
      <c r="D16" s="92"/>
      <c r="E16" s="92"/>
      <c r="F16" s="92"/>
    </row>
    <row r="17" spans="1:6" ht="15.6" x14ac:dyDescent="0.3">
      <c r="A17" s="91" t="s">
        <v>321</v>
      </c>
      <c r="B17" s="91" t="s">
        <v>322</v>
      </c>
      <c r="C17" s="92"/>
      <c r="D17" s="92"/>
      <c r="E17" s="92"/>
      <c r="F17" s="92"/>
    </row>
    <row r="18" spans="1:6" ht="15.6" x14ac:dyDescent="0.3">
      <c r="A18" s="91" t="s">
        <v>323</v>
      </c>
      <c r="B18" s="91" t="s">
        <v>324</v>
      </c>
      <c r="C18" s="92"/>
      <c r="D18" s="92"/>
      <c r="E18" s="92"/>
      <c r="F18" s="92"/>
    </row>
    <row r="19" spans="1:6" ht="15.6" x14ac:dyDescent="0.3">
      <c r="A19" s="91" t="s">
        <v>325</v>
      </c>
      <c r="B19" s="91" t="s">
        <v>326</v>
      </c>
      <c r="C19" s="92"/>
      <c r="D19" s="92"/>
      <c r="E19" s="92"/>
      <c r="F19" s="92"/>
    </row>
    <row r="20" spans="1:6" ht="15.6" x14ac:dyDescent="0.3">
      <c r="A20" s="91" t="s">
        <v>327</v>
      </c>
      <c r="B20" s="91" t="s">
        <v>328</v>
      </c>
      <c r="C20" s="92"/>
      <c r="D20" s="92"/>
      <c r="E20" s="92"/>
      <c r="F20" s="92"/>
    </row>
    <row r="21" spans="1:6" ht="15.6" x14ac:dyDescent="0.3">
      <c r="A21" s="91" t="s">
        <v>329</v>
      </c>
      <c r="B21" s="91" t="s">
        <v>330</v>
      </c>
      <c r="C21" s="92"/>
      <c r="D21" s="92"/>
      <c r="E21" s="92"/>
      <c r="F21" s="92"/>
    </row>
    <row r="22" spans="1:6" ht="15.6" x14ac:dyDescent="0.3">
      <c r="A22" s="91" t="s">
        <v>331</v>
      </c>
      <c r="B22" s="91" t="s">
        <v>332</v>
      </c>
      <c r="C22" s="92"/>
      <c r="D22" s="92"/>
      <c r="E22" s="92"/>
      <c r="F22" s="92"/>
    </row>
    <row r="23" spans="1:6" ht="15.6" x14ac:dyDescent="0.3">
      <c r="A23" s="91" t="s">
        <v>333</v>
      </c>
      <c r="B23" s="91" t="s">
        <v>334</v>
      </c>
      <c r="C23" s="92"/>
      <c r="D23" s="92"/>
      <c r="E23" s="92"/>
      <c r="F23" s="92"/>
    </row>
    <row r="24" spans="1:6" ht="15.6" x14ac:dyDescent="0.3">
      <c r="A24" s="96" t="s">
        <v>335</v>
      </c>
      <c r="B24" s="91" t="s">
        <v>336</v>
      </c>
      <c r="C24" s="92"/>
      <c r="D24" s="92"/>
      <c r="E24" s="92"/>
      <c r="F24" s="92"/>
    </row>
    <row r="25" spans="1:6" ht="15.6" x14ac:dyDescent="0.3">
      <c r="A25" s="91" t="s">
        <v>337</v>
      </c>
      <c r="B25" s="91" t="s">
        <v>338</v>
      </c>
      <c r="C25" s="92"/>
      <c r="D25" s="92"/>
      <c r="E25" s="92"/>
      <c r="F25" s="92"/>
    </row>
    <row r="26" spans="1:6" ht="15.6" x14ac:dyDescent="0.3">
      <c r="A26" s="91" t="s">
        <v>339</v>
      </c>
      <c r="B26" s="91" t="s">
        <v>340</v>
      </c>
      <c r="C26" s="92"/>
      <c r="D26" s="92"/>
      <c r="E26" s="92"/>
      <c r="F26" s="92"/>
    </row>
    <row r="27" spans="1:6" ht="15.6" x14ac:dyDescent="0.3">
      <c r="A27" s="91" t="s">
        <v>341</v>
      </c>
      <c r="B27" s="91" t="s">
        <v>342</v>
      </c>
      <c r="C27" s="92"/>
      <c r="D27" s="92"/>
      <c r="E27" s="92"/>
      <c r="F27" s="92"/>
    </row>
    <row r="28" spans="1:6" ht="15.6" x14ac:dyDescent="0.3">
      <c r="A28" s="91" t="s">
        <v>343</v>
      </c>
      <c r="B28" s="91" t="s">
        <v>344</v>
      </c>
      <c r="C28" s="92"/>
      <c r="D28" s="92"/>
      <c r="E28" s="92"/>
      <c r="F28" s="92"/>
    </row>
    <row r="29" spans="1:6" ht="15.6" x14ac:dyDescent="0.3">
      <c r="A29" s="91" t="s">
        <v>345</v>
      </c>
      <c r="B29" s="91" t="s">
        <v>346</v>
      </c>
      <c r="C29" s="92"/>
      <c r="D29" s="92"/>
      <c r="E29" s="92"/>
      <c r="F29" s="92"/>
    </row>
    <row r="30" spans="1:6" ht="15.6" x14ac:dyDescent="0.3">
      <c r="A30" s="91" t="s">
        <v>347</v>
      </c>
      <c r="B30" s="91" t="s">
        <v>348</v>
      </c>
      <c r="C30" s="92"/>
      <c r="D30" s="92"/>
      <c r="E30" s="92"/>
      <c r="F30" s="92"/>
    </row>
    <row r="31" spans="1:6" ht="15.6" x14ac:dyDescent="0.3">
      <c r="A31" s="91" t="s">
        <v>349</v>
      </c>
      <c r="B31" s="91" t="s">
        <v>350</v>
      </c>
      <c r="C31" s="92"/>
      <c r="D31" s="92"/>
      <c r="E31" s="92"/>
      <c r="F31" s="92"/>
    </row>
    <row r="32" spans="1:6" ht="15.6" x14ac:dyDescent="0.3">
      <c r="A32" s="91" t="s">
        <v>351</v>
      </c>
      <c r="B32" s="91" t="s">
        <v>352</v>
      </c>
      <c r="C32" s="92"/>
      <c r="D32" s="92"/>
      <c r="E32" s="92"/>
      <c r="F32" s="92"/>
    </row>
    <row r="33" spans="1:6" ht="15.6" x14ac:dyDescent="0.3">
      <c r="A33" s="96" t="s">
        <v>353</v>
      </c>
      <c r="B33" s="91" t="s">
        <v>354</v>
      </c>
      <c r="C33" s="92"/>
      <c r="D33" s="92"/>
      <c r="E33" s="92"/>
      <c r="F33" s="92"/>
    </row>
    <row r="34" spans="1:6" ht="15.6" x14ac:dyDescent="0.3">
      <c r="A34" s="91" t="s">
        <v>355</v>
      </c>
      <c r="B34" s="91" t="s">
        <v>356</v>
      </c>
      <c r="C34" s="92"/>
      <c r="D34" s="92"/>
      <c r="E34" s="92"/>
      <c r="F34" s="92"/>
    </row>
    <row r="35" spans="1:6" ht="15.6" x14ac:dyDescent="0.3">
      <c r="A35" s="91" t="s">
        <v>357</v>
      </c>
      <c r="B35" s="91" t="s">
        <v>358</v>
      </c>
      <c r="C35" s="92"/>
      <c r="D35" s="92"/>
      <c r="E35" s="92"/>
      <c r="F35" s="92"/>
    </row>
    <row r="36" spans="1:6" ht="15.6" x14ac:dyDescent="0.3">
      <c r="A36" s="91" t="s">
        <v>359</v>
      </c>
      <c r="B36" s="91" t="s">
        <v>360</v>
      </c>
      <c r="C36" s="92"/>
      <c r="D36" s="92"/>
      <c r="E36" s="92"/>
      <c r="F36" s="92"/>
    </row>
    <row r="37" spans="1:6" ht="15.6" x14ac:dyDescent="0.3">
      <c r="A37" s="91" t="s">
        <v>361</v>
      </c>
      <c r="B37" s="91" t="s">
        <v>362</v>
      </c>
      <c r="C37" s="92"/>
      <c r="D37" s="92"/>
      <c r="E37" s="92"/>
      <c r="F37" s="92"/>
    </row>
    <row r="38" spans="1:6" ht="15.6" x14ac:dyDescent="0.3">
      <c r="A38" s="91" t="s">
        <v>363</v>
      </c>
      <c r="B38" s="91" t="s">
        <v>364</v>
      </c>
      <c r="C38" s="92"/>
      <c r="D38" s="92"/>
      <c r="E38" s="92"/>
      <c r="F38" s="92"/>
    </row>
    <row r="39" spans="1:6" ht="15.6" x14ac:dyDescent="0.3">
      <c r="A39" s="91" t="s">
        <v>365</v>
      </c>
      <c r="B39" s="91" t="s">
        <v>366</v>
      </c>
      <c r="C39" s="92"/>
      <c r="D39" s="92"/>
      <c r="E39" s="92"/>
      <c r="F39" s="92"/>
    </row>
    <row r="40" spans="1:6" ht="15.6" x14ac:dyDescent="0.3">
      <c r="A40" s="96" t="s">
        <v>367</v>
      </c>
      <c r="B40" s="91" t="s">
        <v>368</v>
      </c>
      <c r="C40" s="92"/>
      <c r="D40" s="92"/>
      <c r="E40" s="92"/>
      <c r="F40" s="92"/>
    </row>
    <row r="41" spans="1:6" ht="15.6" x14ac:dyDescent="0.3">
      <c r="A41" s="91" t="s">
        <v>369</v>
      </c>
      <c r="B41" s="91" t="s">
        <v>370</v>
      </c>
      <c r="C41" s="92"/>
      <c r="D41" s="92"/>
      <c r="E41" s="92"/>
      <c r="F41" s="92"/>
    </row>
    <row r="42" spans="1:6" ht="15.6" x14ac:dyDescent="0.3">
      <c r="A42" s="91" t="s">
        <v>371</v>
      </c>
      <c r="B42" s="91" t="s">
        <v>372</v>
      </c>
      <c r="C42" s="92"/>
      <c r="D42" s="92"/>
      <c r="E42" s="92"/>
      <c r="F42" s="92"/>
    </row>
    <row r="43" spans="1:6" ht="15.6" x14ac:dyDescent="0.3">
      <c r="A43" s="91" t="s">
        <v>373</v>
      </c>
      <c r="B43" s="91" t="s">
        <v>374</v>
      </c>
      <c r="C43" s="92"/>
      <c r="D43" s="92"/>
      <c r="E43" s="92"/>
      <c r="F43" s="92"/>
    </row>
    <row r="44" spans="1:6" ht="15.6" x14ac:dyDescent="0.3">
      <c r="A44" s="91" t="s">
        <v>375</v>
      </c>
      <c r="B44" s="91" t="s">
        <v>376</v>
      </c>
      <c r="C44" s="92"/>
      <c r="D44" s="92"/>
      <c r="E44" s="92"/>
      <c r="F44" s="92"/>
    </row>
    <row r="45" spans="1:6" ht="15.6" x14ac:dyDescent="0.3">
      <c r="A45" s="96" t="s">
        <v>377</v>
      </c>
      <c r="B45" s="91" t="s">
        <v>378</v>
      </c>
      <c r="C45" s="92"/>
      <c r="D45" s="92"/>
      <c r="E45" s="92"/>
      <c r="F45" s="92"/>
    </row>
    <row r="46" spans="1:6" ht="15.6" x14ac:dyDescent="0.3">
      <c r="A46" s="91" t="s">
        <v>379</v>
      </c>
      <c r="B46" s="91" t="s">
        <v>380</v>
      </c>
      <c r="C46" s="92"/>
      <c r="D46" s="92"/>
      <c r="E46" s="92"/>
      <c r="F46" s="92"/>
    </row>
    <row r="47" spans="1:6" ht="15.6" x14ac:dyDescent="0.3">
      <c r="A47" s="91" t="s">
        <v>371</v>
      </c>
      <c r="B47" s="91" t="s">
        <v>381</v>
      </c>
      <c r="C47" s="92"/>
      <c r="D47" s="92"/>
      <c r="E47" s="92"/>
      <c r="F47" s="92"/>
    </row>
    <row r="48" spans="1:6" ht="15.6" x14ac:dyDescent="0.3">
      <c r="A48" s="91" t="s">
        <v>382</v>
      </c>
      <c r="B48" s="91" t="s">
        <v>383</v>
      </c>
      <c r="C48" s="92"/>
      <c r="D48" s="92"/>
      <c r="E48" s="92"/>
      <c r="F48" s="92"/>
    </row>
    <row r="49" spans="1:6" ht="15.6" x14ac:dyDescent="0.3">
      <c r="A49" s="91" t="s">
        <v>384</v>
      </c>
      <c r="B49" s="91" t="s">
        <v>385</v>
      </c>
      <c r="C49" s="92"/>
      <c r="D49" s="92"/>
      <c r="E49" s="92"/>
      <c r="F49" s="92"/>
    </row>
    <row r="50" spans="1:6" ht="15.6" x14ac:dyDescent="0.3">
      <c r="A50" s="91" t="s">
        <v>386</v>
      </c>
      <c r="B50" s="91" t="s">
        <v>387</v>
      </c>
      <c r="C50" s="92"/>
      <c r="D50" s="92"/>
      <c r="E50" s="92"/>
      <c r="F50" s="92"/>
    </row>
    <row r="51" spans="1:6" ht="15.6" x14ac:dyDescent="0.3">
      <c r="A51" s="91" t="s">
        <v>373</v>
      </c>
      <c r="B51" s="91" t="s">
        <v>388</v>
      </c>
      <c r="C51" s="92"/>
      <c r="D51" s="92"/>
      <c r="E51" s="92"/>
      <c r="F51" s="92"/>
    </row>
    <row r="52" spans="1:6" ht="15.6" x14ac:dyDescent="0.3">
      <c r="A52" s="91" t="s">
        <v>389</v>
      </c>
      <c r="B52" s="91" t="s">
        <v>390</v>
      </c>
      <c r="C52" s="92"/>
      <c r="D52" s="92"/>
      <c r="E52" s="92"/>
      <c r="F52" s="92"/>
    </row>
    <row r="53" spans="1:6" ht="15.6" x14ac:dyDescent="0.3">
      <c r="A53" s="91" t="s">
        <v>375</v>
      </c>
      <c r="B53" s="91" t="s">
        <v>391</v>
      </c>
      <c r="C53" s="92"/>
      <c r="D53" s="92"/>
      <c r="E53" s="92"/>
      <c r="F53" s="92"/>
    </row>
    <row r="54" spans="1:6" ht="15.6" x14ac:dyDescent="0.3">
      <c r="A54" s="96" t="s">
        <v>392</v>
      </c>
      <c r="B54" s="91" t="s">
        <v>393</v>
      </c>
      <c r="C54" s="92"/>
      <c r="D54" s="92"/>
      <c r="E54" s="92"/>
      <c r="F54" s="92"/>
    </row>
    <row r="55" spans="1:6" ht="15.6" x14ac:dyDescent="0.3">
      <c r="A55" s="91" t="s">
        <v>394</v>
      </c>
      <c r="B55" s="91" t="s">
        <v>395</v>
      </c>
      <c r="C55" s="92"/>
      <c r="D55" s="92"/>
      <c r="E55" s="92"/>
      <c r="F55" s="92"/>
    </row>
    <row r="56" spans="1:6" ht="15.6" x14ac:dyDescent="0.3">
      <c r="A56" s="91" t="s">
        <v>396</v>
      </c>
      <c r="B56" s="91" t="s">
        <v>397</v>
      </c>
      <c r="C56" s="92"/>
      <c r="D56" s="92"/>
      <c r="E56" s="92"/>
      <c r="F56" s="92"/>
    </row>
    <row r="57" spans="1:6" ht="15.6" x14ac:dyDescent="0.3">
      <c r="A57" s="91" t="s">
        <v>398</v>
      </c>
      <c r="B57" s="91" t="s">
        <v>399</v>
      </c>
      <c r="C57" s="92"/>
      <c r="D57" s="92"/>
      <c r="E57" s="92"/>
      <c r="F57" s="92"/>
    </row>
    <row r="58" spans="1:6" ht="15.6" x14ac:dyDescent="0.3">
      <c r="A58" s="91" t="s">
        <v>400</v>
      </c>
      <c r="B58" s="91" t="s">
        <v>401</v>
      </c>
      <c r="C58" s="92"/>
      <c r="D58" s="92"/>
      <c r="E58" s="92"/>
      <c r="F58" s="92"/>
    </row>
    <row r="59" spans="1:6" ht="15.6" x14ac:dyDescent="0.3">
      <c r="A59" s="91" t="s">
        <v>402</v>
      </c>
      <c r="B59" s="91" t="s">
        <v>403</v>
      </c>
      <c r="C59" s="92"/>
      <c r="D59" s="92"/>
      <c r="E59" s="92"/>
      <c r="F59" s="92"/>
    </row>
    <row r="60" spans="1:6" ht="15.6" x14ac:dyDescent="0.3">
      <c r="A60" s="91" t="s">
        <v>404</v>
      </c>
      <c r="B60" s="91" t="s">
        <v>405</v>
      </c>
      <c r="C60" s="92"/>
      <c r="D60" s="92"/>
      <c r="E60" s="92"/>
      <c r="F60" s="92"/>
    </row>
    <row r="61" spans="1:6" ht="15.6" x14ac:dyDescent="0.3">
      <c r="A61" s="96" t="s">
        <v>406</v>
      </c>
      <c r="B61" s="91" t="s">
        <v>407</v>
      </c>
      <c r="C61" s="92"/>
      <c r="D61" s="92"/>
      <c r="E61" s="92"/>
      <c r="F61" s="92"/>
    </row>
    <row r="62" spans="1:6" ht="15.6" x14ac:dyDescent="0.3">
      <c r="A62" s="91" t="s">
        <v>408</v>
      </c>
      <c r="B62" s="91" t="s">
        <v>409</v>
      </c>
      <c r="C62" s="92"/>
      <c r="D62" s="92"/>
      <c r="E62" s="92"/>
      <c r="F62" s="92"/>
    </row>
    <row r="63" spans="1:6" ht="15.6" x14ac:dyDescent="0.3">
      <c r="A63" s="91" t="s">
        <v>410</v>
      </c>
      <c r="B63" s="91" t="s">
        <v>411</v>
      </c>
      <c r="C63" s="92"/>
      <c r="D63" s="92"/>
      <c r="E63" s="92"/>
      <c r="F63" s="92"/>
    </row>
    <row r="64" spans="1:6" ht="15.6" x14ac:dyDescent="0.3">
      <c r="A64" s="93" t="s">
        <v>412</v>
      </c>
      <c r="B64" s="94"/>
      <c r="C64" s="92"/>
      <c r="D64" s="92"/>
      <c r="E64" s="92"/>
      <c r="F64" s="92"/>
    </row>
    <row r="65" spans="1:6" ht="15.6" x14ac:dyDescent="0.3">
      <c r="A65" s="43"/>
      <c r="B65" s="43"/>
      <c r="C65" s="43"/>
      <c r="D65" s="43"/>
      <c r="E65" s="43"/>
      <c r="F65" s="43"/>
    </row>
    <row r="66" spans="1:6" ht="15.6" x14ac:dyDescent="0.3">
      <c r="A66" s="43"/>
      <c r="B66" s="43"/>
      <c r="C66" s="43"/>
      <c r="D66" s="43"/>
      <c r="E66" s="43"/>
      <c r="F66" s="43"/>
    </row>
    <row r="67" spans="1:6" ht="15.6" x14ac:dyDescent="0.3">
      <c r="A67" s="43"/>
      <c r="B67" s="43"/>
      <c r="C67" s="43"/>
      <c r="D67" s="43"/>
      <c r="E67" s="43"/>
      <c r="F67" s="43"/>
    </row>
  </sheetData>
  <mergeCells count="2">
    <mergeCell ref="A2:F2"/>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tabColor indexed="51"/>
  </sheetPr>
  <dimension ref="A1:E63"/>
  <sheetViews>
    <sheetView zoomScaleNormal="100" workbookViewId="0">
      <pane xSplit="1" ySplit="2" topLeftCell="B3" activePane="bottomRight" state="frozen"/>
      <selection activeCell="C39" sqref="C39"/>
      <selection pane="topRight" activeCell="C39" sqref="C39"/>
      <selection pane="bottomLeft" activeCell="C39" sqref="C39"/>
      <selection pane="bottomRight" activeCell="C45" sqref="C45"/>
    </sheetView>
  </sheetViews>
  <sheetFormatPr defaultColWidth="9.109375" defaultRowHeight="15.6" x14ac:dyDescent="0.25"/>
  <cols>
    <col min="1" max="1" width="11.88671875" style="7" customWidth="1"/>
    <col min="2" max="2" width="44.5546875" style="48" customWidth="1"/>
    <col min="3" max="3" width="166.109375" style="34" customWidth="1"/>
    <col min="4" max="4" width="19.109375" style="7" customWidth="1"/>
    <col min="5" max="5" width="50.44140625" style="7" customWidth="1"/>
    <col min="6" max="16384" width="9.109375" style="7"/>
  </cols>
  <sheetData>
    <row r="1" spans="1:5" ht="42" customHeight="1" thickBot="1" x14ac:dyDescent="0.3">
      <c r="A1" s="795" t="s">
        <v>1160</v>
      </c>
      <c r="B1" s="796"/>
      <c r="C1" s="797"/>
      <c r="D1" s="238"/>
      <c r="E1" s="238"/>
    </row>
    <row r="2" spans="1:5" s="9" customFormat="1" ht="31.2" x14ac:dyDescent="0.25">
      <c r="A2" s="449" t="s">
        <v>155</v>
      </c>
      <c r="B2" s="450" t="s">
        <v>40</v>
      </c>
      <c r="C2" s="451" t="s">
        <v>41</v>
      </c>
      <c r="D2" s="316"/>
      <c r="E2" s="316"/>
    </row>
    <row r="3" spans="1:5" ht="38.25" customHeight="1" x14ac:dyDescent="0.25">
      <c r="A3" s="452" t="s">
        <v>154</v>
      </c>
      <c r="B3" s="453" t="s">
        <v>1232</v>
      </c>
      <c r="C3" s="454" t="s">
        <v>1161</v>
      </c>
      <c r="D3" s="238"/>
      <c r="E3" s="238"/>
    </row>
    <row r="4" spans="1:5" s="49" customFormat="1" ht="106.5" customHeight="1" x14ac:dyDescent="0.25">
      <c r="A4" s="452" t="s">
        <v>148</v>
      </c>
      <c r="B4" s="453" t="s">
        <v>528</v>
      </c>
      <c r="C4" s="454" t="s">
        <v>1162</v>
      </c>
      <c r="D4" s="238"/>
      <c r="E4" s="455"/>
    </row>
    <row r="5" spans="1:5" s="49" customFormat="1" ht="46.5" customHeight="1" x14ac:dyDescent="0.25">
      <c r="A5" s="452" t="s">
        <v>52</v>
      </c>
      <c r="B5" s="453" t="s">
        <v>532</v>
      </c>
      <c r="C5" s="454" t="s">
        <v>1001</v>
      </c>
      <c r="D5" s="455"/>
      <c r="E5" s="455"/>
    </row>
    <row r="6" spans="1:5" ht="71.25" customHeight="1" x14ac:dyDescent="0.25">
      <c r="A6" s="452" t="s">
        <v>21</v>
      </c>
      <c r="B6" s="656" t="s">
        <v>1345</v>
      </c>
      <c r="C6" s="657" t="s">
        <v>1346</v>
      </c>
      <c r="D6" s="238"/>
      <c r="E6" s="238"/>
    </row>
    <row r="7" spans="1:5" ht="62.4" x14ac:dyDescent="0.25">
      <c r="A7" s="452" t="s">
        <v>213</v>
      </c>
      <c r="B7" s="656" t="s">
        <v>1347</v>
      </c>
      <c r="C7" s="657" t="s">
        <v>1348</v>
      </c>
      <c r="D7" s="238"/>
      <c r="E7" s="238"/>
    </row>
    <row r="8" spans="1:5" ht="106.5" customHeight="1" x14ac:dyDescent="0.25">
      <c r="A8" s="452" t="s">
        <v>14</v>
      </c>
      <c r="B8" s="656" t="s">
        <v>1349</v>
      </c>
      <c r="C8" s="657" t="s">
        <v>1350</v>
      </c>
      <c r="D8" s="238"/>
      <c r="E8" s="238"/>
    </row>
    <row r="9" spans="1:5" ht="33.75" customHeight="1" x14ac:dyDescent="0.25">
      <c r="A9" s="452" t="s">
        <v>147</v>
      </c>
      <c r="B9" s="658" t="s">
        <v>1351</v>
      </c>
      <c r="C9" s="659" t="s">
        <v>715</v>
      </c>
      <c r="D9" s="316"/>
      <c r="E9" s="238"/>
    </row>
    <row r="10" spans="1:5" ht="42" customHeight="1" x14ac:dyDescent="0.25">
      <c r="A10" s="452" t="s">
        <v>635</v>
      </c>
      <c r="B10" s="658" t="s">
        <v>1352</v>
      </c>
      <c r="C10" s="659" t="s">
        <v>1290</v>
      </c>
      <c r="D10" s="316"/>
      <c r="E10" s="238"/>
    </row>
    <row r="11" spans="1:5" ht="75" customHeight="1" x14ac:dyDescent="0.25">
      <c r="A11" s="452" t="s">
        <v>103</v>
      </c>
      <c r="B11" s="658" t="s">
        <v>1233</v>
      </c>
      <c r="C11" s="659" t="s">
        <v>1291</v>
      </c>
      <c r="D11" s="316"/>
      <c r="E11" s="238"/>
    </row>
    <row r="12" spans="1:5" ht="32.4" customHeight="1" x14ac:dyDescent="0.25">
      <c r="A12" s="452" t="s">
        <v>15</v>
      </c>
      <c r="B12" s="658" t="s">
        <v>1354</v>
      </c>
      <c r="C12" s="659" t="s">
        <v>1353</v>
      </c>
      <c r="D12" s="316"/>
      <c r="E12" s="238"/>
    </row>
    <row r="13" spans="1:5" ht="62.4" x14ac:dyDescent="0.25">
      <c r="A13" s="452" t="s">
        <v>112</v>
      </c>
      <c r="B13" s="658" t="s">
        <v>1234</v>
      </c>
      <c r="C13" s="659" t="s">
        <v>1163</v>
      </c>
      <c r="D13" s="316"/>
      <c r="E13" s="238"/>
    </row>
    <row r="14" spans="1:5" ht="75.75" customHeight="1" x14ac:dyDescent="0.25">
      <c r="A14" s="452" t="s">
        <v>184</v>
      </c>
      <c r="B14" s="658" t="s">
        <v>1235</v>
      </c>
      <c r="C14" s="659" t="s">
        <v>1164</v>
      </c>
      <c r="D14" s="316"/>
      <c r="E14" s="238"/>
    </row>
    <row r="15" spans="1:5" ht="78" x14ac:dyDescent="0.25">
      <c r="A15" s="452" t="s">
        <v>721</v>
      </c>
      <c r="B15" s="658" t="s">
        <v>1228</v>
      </c>
      <c r="C15" s="659" t="s">
        <v>1229</v>
      </c>
      <c r="D15" s="316"/>
      <c r="E15" s="238"/>
    </row>
    <row r="16" spans="1:5" ht="41.25" customHeight="1" x14ac:dyDescent="0.25">
      <c r="A16" s="452" t="s">
        <v>16</v>
      </c>
      <c r="B16" s="658" t="s">
        <v>1230</v>
      </c>
      <c r="C16" s="659" t="s">
        <v>1165</v>
      </c>
      <c r="D16" s="316"/>
      <c r="E16" s="238"/>
    </row>
    <row r="17" spans="1:5" ht="72.75" customHeight="1" x14ac:dyDescent="0.25">
      <c r="A17" s="452" t="s">
        <v>172</v>
      </c>
      <c r="B17" s="658" t="s">
        <v>1231</v>
      </c>
      <c r="C17" s="659" t="s">
        <v>1292</v>
      </c>
      <c r="D17" s="316"/>
      <c r="E17" s="238"/>
    </row>
    <row r="18" spans="1:5" ht="54" customHeight="1" x14ac:dyDescent="0.25">
      <c r="A18" s="452" t="s">
        <v>212</v>
      </c>
      <c r="B18" s="658" t="s">
        <v>1236</v>
      </c>
      <c r="C18" s="659" t="s">
        <v>1237</v>
      </c>
      <c r="D18" s="316"/>
      <c r="E18" s="238"/>
    </row>
    <row r="19" spans="1:5" ht="40.5" customHeight="1" x14ac:dyDescent="0.25">
      <c r="A19" s="452" t="s">
        <v>130</v>
      </c>
      <c r="B19" s="658" t="s">
        <v>92</v>
      </c>
      <c r="C19" s="659" t="s">
        <v>569</v>
      </c>
      <c r="D19" s="316"/>
      <c r="E19" s="238"/>
    </row>
    <row r="20" spans="1:5" ht="42.75" customHeight="1" x14ac:dyDescent="0.25">
      <c r="A20" s="452" t="s">
        <v>260</v>
      </c>
      <c r="B20" s="658" t="s">
        <v>1238</v>
      </c>
      <c r="C20" s="659" t="s">
        <v>980</v>
      </c>
      <c r="D20" s="316"/>
      <c r="E20" s="238"/>
    </row>
    <row r="21" spans="1:5" ht="41.25" customHeight="1" x14ac:dyDescent="0.25">
      <c r="A21" s="452" t="s">
        <v>17</v>
      </c>
      <c r="B21" s="658" t="s">
        <v>602</v>
      </c>
      <c r="C21" s="659" t="s">
        <v>1166</v>
      </c>
      <c r="D21" s="316"/>
      <c r="E21" s="238"/>
    </row>
    <row r="22" spans="1:5" ht="57" customHeight="1" x14ac:dyDescent="0.25">
      <c r="A22" s="452" t="s">
        <v>538</v>
      </c>
      <c r="B22" s="658" t="s">
        <v>1101</v>
      </c>
      <c r="C22" s="659" t="s">
        <v>1102</v>
      </c>
      <c r="D22" s="316"/>
      <c r="E22" s="238"/>
    </row>
    <row r="23" spans="1:5" ht="38.25" customHeight="1" x14ac:dyDescent="0.25">
      <c r="A23" s="452" t="s">
        <v>539</v>
      </c>
      <c r="B23" s="658" t="s">
        <v>925</v>
      </c>
      <c r="C23" s="659" t="s">
        <v>533</v>
      </c>
      <c r="D23" s="316"/>
      <c r="E23" s="238"/>
    </row>
    <row r="24" spans="1:5" ht="31.5" customHeight="1" x14ac:dyDescent="0.25">
      <c r="A24" s="452" t="s">
        <v>540</v>
      </c>
      <c r="B24" s="658" t="s">
        <v>534</v>
      </c>
      <c r="C24" s="659" t="s">
        <v>535</v>
      </c>
      <c r="D24" s="316"/>
      <c r="E24" s="238"/>
    </row>
    <row r="25" spans="1:5" ht="37.5" customHeight="1" x14ac:dyDescent="0.25">
      <c r="A25" s="452" t="s">
        <v>541</v>
      </c>
      <c r="B25" s="658" t="s">
        <v>536</v>
      </c>
      <c r="C25" s="659" t="s">
        <v>537</v>
      </c>
      <c r="D25" s="316"/>
      <c r="E25" s="238"/>
    </row>
    <row r="26" spans="1:5" ht="72.75" customHeight="1" x14ac:dyDescent="0.25">
      <c r="A26" s="452" t="s">
        <v>18</v>
      </c>
      <c r="B26" s="658" t="s">
        <v>1239</v>
      </c>
      <c r="C26" s="659" t="s">
        <v>1293</v>
      </c>
      <c r="D26" s="456"/>
      <c r="E26" s="238"/>
    </row>
    <row r="27" spans="1:5" ht="147" customHeight="1" x14ac:dyDescent="0.25">
      <c r="A27" s="452" t="s">
        <v>248</v>
      </c>
      <c r="B27" s="658" t="s">
        <v>1294</v>
      </c>
      <c r="C27" s="659" t="s">
        <v>958</v>
      </c>
      <c r="D27" s="456"/>
      <c r="E27" s="238"/>
    </row>
    <row r="28" spans="1:5" ht="99" customHeight="1" x14ac:dyDescent="0.25">
      <c r="A28" s="452" t="s">
        <v>238</v>
      </c>
      <c r="B28" s="658" t="s">
        <v>1295</v>
      </c>
      <c r="C28" s="659" t="s">
        <v>1296</v>
      </c>
      <c r="D28" s="316"/>
      <c r="E28" s="238"/>
    </row>
    <row r="29" spans="1:5" ht="30" customHeight="1" x14ac:dyDescent="0.25">
      <c r="A29" s="452" t="s">
        <v>36</v>
      </c>
      <c r="B29" s="658" t="s">
        <v>1002</v>
      </c>
      <c r="C29" s="659" t="s">
        <v>1003</v>
      </c>
      <c r="D29" s="316"/>
      <c r="E29" s="238" t="s">
        <v>105</v>
      </c>
    </row>
    <row r="30" spans="1:5" ht="140.4" x14ac:dyDescent="0.25">
      <c r="A30" s="452" t="s">
        <v>38</v>
      </c>
      <c r="B30" s="658" t="s">
        <v>1297</v>
      </c>
      <c r="C30" s="659" t="s">
        <v>1167</v>
      </c>
      <c r="D30" s="238"/>
      <c r="E30" s="238"/>
    </row>
    <row r="31" spans="1:5" ht="28.5" customHeight="1" x14ac:dyDescent="0.25">
      <c r="A31" s="452" t="s">
        <v>37</v>
      </c>
      <c r="B31" s="658" t="s">
        <v>1355</v>
      </c>
      <c r="C31" s="659" t="s">
        <v>1356</v>
      </c>
      <c r="D31" s="238"/>
      <c r="E31" s="238"/>
    </row>
    <row r="32" spans="1:5" ht="39.75" customHeight="1" x14ac:dyDescent="0.25">
      <c r="A32" s="452" t="s">
        <v>39</v>
      </c>
      <c r="B32" s="658" t="s">
        <v>1357</v>
      </c>
      <c r="C32" s="659" t="s">
        <v>1298</v>
      </c>
      <c r="D32" s="238"/>
      <c r="E32" s="238"/>
    </row>
    <row r="33" spans="1:5" ht="109.2" x14ac:dyDescent="0.25">
      <c r="A33" s="452" t="s">
        <v>621</v>
      </c>
      <c r="B33" s="658" t="s">
        <v>1299</v>
      </c>
      <c r="C33" s="659" t="s">
        <v>1300</v>
      </c>
      <c r="D33" s="238"/>
      <c r="E33" s="238"/>
    </row>
    <row r="34" spans="1:5" ht="39.75" customHeight="1" x14ac:dyDescent="0.25">
      <c r="A34" s="452" t="s">
        <v>760</v>
      </c>
      <c r="B34" s="658"/>
      <c r="C34" s="659" t="s">
        <v>1168</v>
      </c>
      <c r="D34" s="238"/>
      <c r="E34" s="238"/>
    </row>
    <row r="35" spans="1:5" ht="39.75" customHeight="1" x14ac:dyDescent="0.25">
      <c r="A35" s="452" t="s">
        <v>728</v>
      </c>
      <c r="B35" s="658"/>
      <c r="C35" s="659" t="s">
        <v>1169</v>
      </c>
      <c r="D35" s="238"/>
      <c r="E35" s="238"/>
    </row>
    <row r="36" spans="1:5" ht="49.5" customHeight="1" x14ac:dyDescent="0.25">
      <c r="A36" s="452" t="s">
        <v>104</v>
      </c>
      <c r="B36" s="658" t="s">
        <v>711</v>
      </c>
      <c r="C36" s="659" t="s">
        <v>1004</v>
      </c>
      <c r="D36" s="238"/>
      <c r="E36" s="238"/>
    </row>
    <row r="37" spans="1:5" ht="51" customHeight="1" x14ac:dyDescent="0.25">
      <c r="A37" s="452" t="s">
        <v>106</v>
      </c>
      <c r="B37" s="658"/>
      <c r="C37" s="659" t="s">
        <v>1170</v>
      </c>
      <c r="D37" s="238"/>
      <c r="E37" s="238"/>
    </row>
    <row r="38" spans="1:5" ht="70.5" customHeight="1" x14ac:dyDescent="0.25">
      <c r="A38" s="452" t="s">
        <v>194</v>
      </c>
      <c r="B38" s="658"/>
      <c r="C38" s="659" t="s">
        <v>1171</v>
      </c>
      <c r="D38" s="238"/>
      <c r="E38" s="238"/>
    </row>
    <row r="39" spans="1:5" ht="119.25" customHeight="1" x14ac:dyDescent="0.25">
      <c r="A39" s="452" t="s">
        <v>185</v>
      </c>
      <c r="B39" s="658" t="s">
        <v>1301</v>
      </c>
      <c r="C39" s="659" t="s">
        <v>954</v>
      </c>
      <c r="D39" s="238"/>
      <c r="E39" s="238"/>
    </row>
    <row r="40" spans="1:5" ht="65.25" customHeight="1" x14ac:dyDescent="0.25">
      <c r="A40" s="452" t="s">
        <v>30</v>
      </c>
      <c r="B40" s="658" t="s">
        <v>1240</v>
      </c>
      <c r="C40" s="659" t="s">
        <v>1005</v>
      </c>
      <c r="D40" s="238"/>
      <c r="E40" s="238"/>
    </row>
    <row r="41" spans="1:5" ht="93.6" x14ac:dyDescent="0.25">
      <c r="A41" s="452" t="s">
        <v>753</v>
      </c>
      <c r="B41" s="656" t="s">
        <v>952</v>
      </c>
      <c r="C41" s="659" t="s">
        <v>953</v>
      </c>
      <c r="D41" s="238"/>
      <c r="E41" s="238"/>
    </row>
    <row r="42" spans="1:5" ht="62.4" x14ac:dyDescent="0.25">
      <c r="A42" s="452" t="s">
        <v>763</v>
      </c>
      <c r="B42" s="658" t="s">
        <v>1241</v>
      </c>
      <c r="C42" s="659" t="s">
        <v>955</v>
      </c>
      <c r="D42" s="238"/>
      <c r="E42" s="238"/>
    </row>
    <row r="43" spans="1:5" ht="108" customHeight="1" x14ac:dyDescent="0.25">
      <c r="A43" s="452" t="s">
        <v>199</v>
      </c>
      <c r="B43" s="658" t="s">
        <v>1242</v>
      </c>
      <c r="C43" s="659" t="s">
        <v>1302</v>
      </c>
      <c r="D43" s="238"/>
      <c r="E43" s="238"/>
    </row>
    <row r="44" spans="1:5" ht="38.25" customHeight="1" x14ac:dyDescent="0.25">
      <c r="A44" s="452" t="s">
        <v>199</v>
      </c>
      <c r="B44" s="658" t="s">
        <v>1359</v>
      </c>
      <c r="C44" s="659" t="s">
        <v>1358</v>
      </c>
      <c r="D44" s="238"/>
      <c r="E44" s="238"/>
    </row>
    <row r="45" spans="1:5" ht="47.25" customHeight="1" x14ac:dyDescent="0.25">
      <c r="A45" s="452" t="s">
        <v>199</v>
      </c>
      <c r="B45" s="658" t="s">
        <v>1361</v>
      </c>
      <c r="C45" s="659" t="s">
        <v>1360</v>
      </c>
      <c r="D45" s="238"/>
      <c r="E45" s="238"/>
    </row>
    <row r="46" spans="1:5" ht="33" customHeight="1" x14ac:dyDescent="0.3">
      <c r="A46" s="452" t="s">
        <v>419</v>
      </c>
      <c r="B46" s="660" t="s">
        <v>1362</v>
      </c>
      <c r="C46" s="661" t="s">
        <v>906</v>
      </c>
      <c r="D46" s="457"/>
      <c r="E46" s="238"/>
    </row>
    <row r="47" spans="1:5" ht="33" customHeight="1" x14ac:dyDescent="0.3">
      <c r="A47" s="458" t="s">
        <v>420</v>
      </c>
      <c r="B47" s="662" t="s">
        <v>1363</v>
      </c>
      <c r="C47" s="663" t="s">
        <v>906</v>
      </c>
      <c r="D47" s="457"/>
      <c r="E47" s="238"/>
    </row>
    <row r="48" spans="1:5" ht="33" customHeight="1" thickBot="1" x14ac:dyDescent="0.3">
      <c r="A48" s="459" t="s">
        <v>910</v>
      </c>
      <c r="B48" s="664"/>
      <c r="C48" s="665" t="s">
        <v>914</v>
      </c>
      <c r="D48" s="238"/>
      <c r="E48" s="238"/>
    </row>
    <row r="49" spans="2:2" x14ac:dyDescent="0.25">
      <c r="B49" s="47"/>
    </row>
    <row r="50" spans="2:2" x14ac:dyDescent="0.25">
      <c r="B50" s="47"/>
    </row>
    <row r="51" spans="2:2" x14ac:dyDescent="0.25">
      <c r="B51" s="47"/>
    </row>
    <row r="52" spans="2:2" x14ac:dyDescent="0.25">
      <c r="B52" s="201"/>
    </row>
    <row r="53" spans="2:2" x14ac:dyDescent="0.25">
      <c r="B53" s="47"/>
    </row>
    <row r="54" spans="2:2" x14ac:dyDescent="0.25">
      <c r="B54" s="47"/>
    </row>
    <row r="55" spans="2:2" x14ac:dyDescent="0.25">
      <c r="B55" s="47"/>
    </row>
    <row r="56" spans="2:2" x14ac:dyDescent="0.25">
      <c r="B56" s="47"/>
    </row>
    <row r="57" spans="2:2" x14ac:dyDescent="0.25">
      <c r="B57" s="47"/>
    </row>
    <row r="58" spans="2:2" x14ac:dyDescent="0.25">
      <c r="B58" s="47"/>
    </row>
    <row r="59" spans="2:2" x14ac:dyDescent="0.25">
      <c r="B59" s="47"/>
    </row>
    <row r="60" spans="2:2" x14ac:dyDescent="0.25">
      <c r="B60" s="47"/>
    </row>
    <row r="61" spans="2:2" x14ac:dyDescent="0.25">
      <c r="B61" s="47"/>
    </row>
    <row r="62" spans="2:2" x14ac:dyDescent="0.25">
      <c r="B62" s="47"/>
    </row>
    <row r="63" spans="2:2" x14ac:dyDescent="0.25">
      <c r="B63" s="47"/>
    </row>
  </sheetData>
  <autoFilter ref="A2:C48" xr:uid="{00000000-0009-0000-0000-000003000000}"/>
  <mergeCells count="1">
    <mergeCell ref="A1:C1"/>
  </mergeCells>
  <phoneticPr fontId="6" type="noConversion"/>
  <printOptions gridLines="1"/>
  <pageMargins left="0.47244094488188981" right="0.19685039370078741" top="0.51181102362204722" bottom="0.43307086614173229" header="0.39370078740157483" footer="0.27559055118110237"/>
  <pageSetup paperSize="9" scale="59" fitToWidth="5" fitToHeight="5" orientation="landscape" r:id="rId1"/>
  <headerFooter alignWithMargins="0">
    <oddFooter>&amp;C&amp;P zo &amp;N</oddFooter>
  </headerFooter>
  <rowBreaks count="1" manualBreakCount="1">
    <brk id="15"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E30"/>
  <sheetViews>
    <sheetView topLeftCell="A10" zoomScaleNormal="100" workbookViewId="0">
      <selection activeCell="E25" sqref="E25"/>
    </sheetView>
  </sheetViews>
  <sheetFormatPr defaultRowHeight="13.2" x14ac:dyDescent="0.25"/>
  <cols>
    <col min="2" max="2" width="58.88671875" customWidth="1"/>
    <col min="3" max="3" width="22" customWidth="1"/>
    <col min="4" max="4" width="10" customWidth="1"/>
    <col min="5" max="5" width="19.44140625" bestFit="1" customWidth="1"/>
  </cols>
  <sheetData>
    <row r="1" spans="1:5" ht="30.75" customHeight="1" thickBot="1" x14ac:dyDescent="0.3">
      <c r="A1" s="798" t="s">
        <v>587</v>
      </c>
      <c r="B1" s="799"/>
      <c r="C1" s="800"/>
      <c r="D1" s="287"/>
    </row>
    <row r="2" spans="1:5" ht="29.25" customHeight="1" thickBot="1" x14ac:dyDescent="0.3">
      <c r="A2" s="172" t="s">
        <v>577</v>
      </c>
      <c r="B2" s="173" t="s">
        <v>578</v>
      </c>
      <c r="C2" s="174" t="s">
        <v>579</v>
      </c>
    </row>
    <row r="3" spans="1:5" ht="24" customHeight="1" x14ac:dyDescent="0.25">
      <c r="A3" s="423">
        <v>1</v>
      </c>
      <c r="B3" s="180" t="s">
        <v>581</v>
      </c>
      <c r="C3" s="175">
        <v>38623</v>
      </c>
    </row>
    <row r="4" spans="1:5" ht="31.2" x14ac:dyDescent="0.25">
      <c r="A4" s="424">
        <v>4</v>
      </c>
      <c r="B4" s="179" t="s">
        <v>733</v>
      </c>
      <c r="C4" s="176">
        <v>41275</v>
      </c>
    </row>
    <row r="5" spans="1:5" ht="31.2" x14ac:dyDescent="0.25">
      <c r="A5" s="424">
        <v>5</v>
      </c>
      <c r="B5" s="179" t="s">
        <v>734</v>
      </c>
      <c r="C5" s="176">
        <v>41275</v>
      </c>
    </row>
    <row r="6" spans="1:5" ht="31.2" x14ac:dyDescent="0.25">
      <c r="A6" s="424">
        <v>6</v>
      </c>
      <c r="B6" s="179" t="s">
        <v>735</v>
      </c>
      <c r="C6" s="176">
        <v>41275</v>
      </c>
    </row>
    <row r="7" spans="1:5" ht="32.25" customHeight="1" x14ac:dyDescent="0.25">
      <c r="A7" s="424">
        <v>7</v>
      </c>
      <c r="B7" s="179" t="s">
        <v>736</v>
      </c>
      <c r="C7" s="176">
        <v>41275</v>
      </c>
    </row>
    <row r="8" spans="1:5" ht="31.2" x14ac:dyDescent="0.25">
      <c r="A8" s="424">
        <v>8</v>
      </c>
      <c r="B8" s="179" t="s">
        <v>737</v>
      </c>
      <c r="C8" s="176">
        <v>41275</v>
      </c>
    </row>
    <row r="9" spans="1:5" ht="32.1" customHeight="1" x14ac:dyDescent="0.25">
      <c r="A9" s="424">
        <v>9</v>
      </c>
      <c r="B9" s="170" t="s">
        <v>583</v>
      </c>
      <c r="C9" s="176">
        <v>39326</v>
      </c>
    </row>
    <row r="10" spans="1:5" ht="21.6" customHeight="1" x14ac:dyDescent="0.25">
      <c r="A10" s="425">
        <v>13</v>
      </c>
      <c r="B10" s="414" t="s">
        <v>585</v>
      </c>
      <c r="C10" s="176">
        <v>40245</v>
      </c>
      <c r="D10" s="171" t="s">
        <v>589</v>
      </c>
    </row>
    <row r="11" spans="1:5" ht="23.1" customHeight="1" x14ac:dyDescent="0.25">
      <c r="A11" s="424">
        <v>14</v>
      </c>
      <c r="B11" s="178" t="s">
        <v>938</v>
      </c>
      <c r="C11" s="176">
        <v>40245</v>
      </c>
      <c r="D11" s="171" t="s">
        <v>589</v>
      </c>
    </row>
    <row r="12" spans="1:5" ht="1.35" hidden="1" customHeight="1" x14ac:dyDescent="0.25">
      <c r="A12" s="424">
        <v>15</v>
      </c>
      <c r="B12" s="250" t="s">
        <v>586</v>
      </c>
      <c r="C12" s="176">
        <v>40245</v>
      </c>
      <c r="D12" s="244" t="s">
        <v>589</v>
      </c>
      <c r="E12" s="202" t="s">
        <v>663</v>
      </c>
    </row>
    <row r="13" spans="1:5" ht="24" customHeight="1" x14ac:dyDescent="0.25">
      <c r="A13" s="424">
        <v>16</v>
      </c>
      <c r="B13" s="178" t="s">
        <v>995</v>
      </c>
      <c r="C13" s="176">
        <v>40245</v>
      </c>
      <c r="D13" s="171" t="s">
        <v>589</v>
      </c>
      <c r="E13" s="402"/>
    </row>
    <row r="14" spans="1:5" ht="24" customHeight="1" x14ac:dyDescent="0.25">
      <c r="A14" s="424">
        <v>17</v>
      </c>
      <c r="B14" s="178" t="s">
        <v>582</v>
      </c>
      <c r="C14" s="176">
        <v>40245</v>
      </c>
      <c r="D14" s="171" t="s">
        <v>589</v>
      </c>
    </row>
    <row r="15" spans="1:5" ht="24" customHeight="1" x14ac:dyDescent="0.25">
      <c r="A15" s="424">
        <v>18</v>
      </c>
      <c r="B15" s="170" t="s">
        <v>584</v>
      </c>
      <c r="C15" s="176">
        <v>40245</v>
      </c>
    </row>
    <row r="16" spans="1:5" ht="24" customHeight="1" x14ac:dyDescent="0.25">
      <c r="A16" s="426">
        <v>19</v>
      </c>
      <c r="B16" s="280" t="s">
        <v>580</v>
      </c>
      <c r="C16" s="281">
        <v>41275</v>
      </c>
    </row>
    <row r="17" spans="1:3" ht="24" customHeight="1" x14ac:dyDescent="0.25">
      <c r="A17" s="424">
        <v>20</v>
      </c>
      <c r="B17" s="170" t="s">
        <v>738</v>
      </c>
      <c r="C17" s="281">
        <v>43647</v>
      </c>
    </row>
    <row r="18" spans="1:3" ht="24" customHeight="1" x14ac:dyDescent="0.25">
      <c r="A18" s="424">
        <v>21</v>
      </c>
      <c r="B18" s="170" t="s">
        <v>718</v>
      </c>
      <c r="C18" s="176">
        <v>44287</v>
      </c>
    </row>
    <row r="19" spans="1:3" ht="30.6" customHeight="1" x14ac:dyDescent="0.25">
      <c r="A19" s="424">
        <v>22</v>
      </c>
      <c r="B19" s="170" t="s">
        <v>981</v>
      </c>
      <c r="C19" s="176">
        <v>44968</v>
      </c>
    </row>
    <row r="20" spans="1:3" ht="24.6" customHeight="1" x14ac:dyDescent="0.25">
      <c r="A20" s="424">
        <v>23</v>
      </c>
      <c r="B20" s="170" t="s">
        <v>739</v>
      </c>
      <c r="C20" s="176">
        <v>44988</v>
      </c>
    </row>
    <row r="21" spans="1:3" ht="24" customHeight="1" x14ac:dyDescent="0.25">
      <c r="A21" s="424">
        <v>24</v>
      </c>
      <c r="B21" s="170" t="s">
        <v>740</v>
      </c>
      <c r="C21" s="176">
        <v>45161</v>
      </c>
    </row>
    <row r="22" spans="1:3" ht="24" customHeight="1" x14ac:dyDescent="0.25">
      <c r="A22" s="424">
        <v>25</v>
      </c>
      <c r="B22" s="170" t="s">
        <v>741</v>
      </c>
      <c r="C22" s="176">
        <v>45161</v>
      </c>
    </row>
    <row r="23" spans="1:3" ht="31.2" x14ac:dyDescent="0.25">
      <c r="A23" s="424">
        <v>26</v>
      </c>
      <c r="B23" s="170" t="s">
        <v>742</v>
      </c>
      <c r="C23" s="176">
        <v>45261</v>
      </c>
    </row>
    <row r="24" spans="1:3" ht="31.35" customHeight="1" x14ac:dyDescent="0.25">
      <c r="A24" s="45">
        <v>27</v>
      </c>
      <c r="B24" s="346" t="s">
        <v>933</v>
      </c>
      <c r="C24" s="623">
        <v>45197</v>
      </c>
    </row>
    <row r="25" spans="1:3" ht="31.35" customHeight="1" x14ac:dyDescent="0.25">
      <c r="A25" s="45">
        <v>28</v>
      </c>
      <c r="B25" s="346" t="s">
        <v>1098</v>
      </c>
      <c r="C25" s="623">
        <v>45197</v>
      </c>
    </row>
    <row r="26" spans="1:3" ht="31.2" x14ac:dyDescent="0.25">
      <c r="A26" s="45">
        <v>29</v>
      </c>
      <c r="B26" s="346" t="s">
        <v>1084</v>
      </c>
      <c r="C26" s="623">
        <v>45674</v>
      </c>
    </row>
    <row r="27" spans="1:3" ht="31.8" thickBot="1" x14ac:dyDescent="0.3">
      <c r="A27" s="713">
        <v>30</v>
      </c>
      <c r="B27" s="714" t="s">
        <v>1172</v>
      </c>
      <c r="C27" s="715">
        <v>45674</v>
      </c>
    </row>
    <row r="28" spans="1:3" ht="32.1" customHeight="1" thickBot="1" x14ac:dyDescent="0.3">
      <c r="A28" s="716">
        <v>31</v>
      </c>
      <c r="B28" s="722" t="s">
        <v>1338</v>
      </c>
      <c r="C28" s="719">
        <v>45876</v>
      </c>
    </row>
    <row r="29" spans="1:3" ht="32.1" customHeight="1" thickBot="1" x14ac:dyDescent="0.3">
      <c r="A29" s="717">
        <v>32</v>
      </c>
      <c r="B29" s="722" t="s">
        <v>1339</v>
      </c>
      <c r="C29" s="720">
        <v>46013</v>
      </c>
    </row>
    <row r="30" spans="1:3" ht="32.1" customHeight="1" thickBot="1" x14ac:dyDescent="0.3">
      <c r="A30" s="718">
        <v>33</v>
      </c>
      <c r="B30" s="722" t="s">
        <v>1340</v>
      </c>
      <c r="C30" s="721">
        <v>46013</v>
      </c>
    </row>
  </sheetData>
  <mergeCells count="1">
    <mergeCell ref="A1:C1"/>
  </mergeCells>
  <pageMargins left="0.70866141732283472" right="0.70866141732283472"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5">
    <tabColor indexed="42"/>
    <pageSetUpPr fitToPage="1"/>
  </sheetPr>
  <dimension ref="A1:E33"/>
  <sheetViews>
    <sheetView zoomScaleNormal="100" workbookViewId="0">
      <pane xSplit="2" ySplit="4" topLeftCell="C17" activePane="bottomRight" state="frozen"/>
      <selection sqref="A1:E1"/>
      <selection pane="topRight" sqref="A1:E1"/>
      <selection pane="bottomLeft" sqref="A1:E1"/>
      <selection pane="bottomRight" activeCell="H17" sqref="H17"/>
    </sheetView>
  </sheetViews>
  <sheetFormatPr defaultColWidth="9.109375" defaultRowHeight="15.6" x14ac:dyDescent="0.25"/>
  <cols>
    <col min="1" max="1" width="9.109375" style="12" customWidth="1"/>
    <col min="2" max="2" width="80.88671875" style="20" customWidth="1"/>
    <col min="3" max="3" width="17.5546875" style="14" customWidth="1"/>
    <col min="4" max="5" width="17.5546875" style="11" customWidth="1"/>
    <col min="6" max="16384" width="9.109375" style="11"/>
  </cols>
  <sheetData>
    <row r="1" spans="1:5" s="10" customFormat="1" ht="87" customHeight="1" x14ac:dyDescent="0.25">
      <c r="A1" s="803" t="s">
        <v>1173</v>
      </c>
      <c r="B1" s="804"/>
      <c r="C1" s="804"/>
      <c r="D1" s="804"/>
      <c r="E1" s="804"/>
    </row>
    <row r="2" spans="1:5" s="10" customFormat="1" ht="35.1" customHeight="1" x14ac:dyDescent="0.25">
      <c r="A2" s="801" t="s">
        <v>1409</v>
      </c>
      <c r="B2" s="802"/>
      <c r="C2" s="802"/>
    </row>
    <row r="3" spans="1:5" ht="43.5" customHeight="1" x14ac:dyDescent="0.25">
      <c r="A3" s="192" t="s">
        <v>136</v>
      </c>
      <c r="B3" s="305" t="s">
        <v>135</v>
      </c>
      <c r="C3" s="724" t="s">
        <v>218</v>
      </c>
      <c r="D3" s="305" t="s">
        <v>219</v>
      </c>
      <c r="E3" s="313" t="s">
        <v>158</v>
      </c>
    </row>
    <row r="4" spans="1:5" ht="17.25" customHeight="1" x14ac:dyDescent="0.25">
      <c r="A4" s="15"/>
      <c r="B4" s="306"/>
      <c r="C4" s="724" t="s">
        <v>201</v>
      </c>
      <c r="D4" s="305" t="s">
        <v>202</v>
      </c>
      <c r="E4" s="314" t="s">
        <v>23</v>
      </c>
    </row>
    <row r="5" spans="1:5" x14ac:dyDescent="0.25">
      <c r="A5" s="15">
        <v>1</v>
      </c>
      <c r="B5" s="306" t="s">
        <v>259</v>
      </c>
      <c r="C5" s="21">
        <f>C6</f>
        <v>12183305.439999999</v>
      </c>
      <c r="D5" s="21">
        <f>D6</f>
        <v>0</v>
      </c>
      <c r="E5" s="21">
        <f>C5+D5</f>
        <v>12183305.439999999</v>
      </c>
    </row>
    <row r="6" spans="1:5" x14ac:dyDescent="0.25">
      <c r="A6" s="15">
        <v>2</v>
      </c>
      <c r="B6" s="307" t="s">
        <v>190</v>
      </c>
      <c r="C6" s="21">
        <f>SUM(C7:C9)</f>
        <v>12183305.439999999</v>
      </c>
      <c r="D6" s="21">
        <f>SUM(D7:D9)</f>
        <v>0</v>
      </c>
      <c r="E6" s="21">
        <f>C6+D6</f>
        <v>12183305.439999999</v>
      </c>
    </row>
    <row r="7" spans="1:5" x14ac:dyDescent="0.25">
      <c r="A7" s="15">
        <v>3</v>
      </c>
      <c r="B7" s="307" t="s">
        <v>1067</v>
      </c>
      <c r="C7" s="38">
        <v>11213816.439999999</v>
      </c>
      <c r="D7" s="182" t="s">
        <v>228</v>
      </c>
      <c r="E7" s="622">
        <f>C7</f>
        <v>11213816.439999999</v>
      </c>
    </row>
    <row r="8" spans="1:5" x14ac:dyDescent="0.25">
      <c r="A8" s="15">
        <v>4</v>
      </c>
      <c r="B8" s="307" t="s">
        <v>1068</v>
      </c>
      <c r="C8" s="38"/>
      <c r="D8" s="182" t="s">
        <v>228</v>
      </c>
      <c r="E8" s="622">
        <f t="shared" ref="E8:E9" si="0">C8</f>
        <v>0</v>
      </c>
    </row>
    <row r="9" spans="1:5" x14ac:dyDescent="0.25">
      <c r="A9" s="15">
        <v>5</v>
      </c>
      <c r="B9" s="307" t="s">
        <v>1069</v>
      </c>
      <c r="C9" s="38">
        <v>969489</v>
      </c>
      <c r="D9" s="182" t="s">
        <v>228</v>
      </c>
      <c r="E9" s="622">
        <f t="shared" si="0"/>
        <v>969489</v>
      </c>
    </row>
    <row r="10" spans="1:5" ht="15.75" customHeight="1" x14ac:dyDescent="0.25">
      <c r="A10" s="15">
        <v>6</v>
      </c>
      <c r="B10" s="306" t="s">
        <v>1076</v>
      </c>
      <c r="C10" s="21">
        <f>SUM(C11:C15)</f>
        <v>6613100.5499999998</v>
      </c>
      <c r="D10" s="21">
        <f>SUM(D11:D15)</f>
        <v>0</v>
      </c>
      <c r="E10" s="21">
        <f>C10+D10</f>
        <v>6613100.5499999998</v>
      </c>
    </row>
    <row r="11" spans="1:5" x14ac:dyDescent="0.25">
      <c r="A11" s="15">
        <v>7</v>
      </c>
      <c r="B11" s="307" t="s">
        <v>191</v>
      </c>
      <c r="C11" s="23">
        <v>4229724.55</v>
      </c>
      <c r="D11" s="182" t="s">
        <v>228</v>
      </c>
      <c r="E11" s="622">
        <f>C11</f>
        <v>4229724.55</v>
      </c>
    </row>
    <row r="12" spans="1:5" x14ac:dyDescent="0.25">
      <c r="A12" s="15">
        <v>8</v>
      </c>
      <c r="B12" s="307" t="s">
        <v>192</v>
      </c>
      <c r="C12" s="23">
        <v>193812</v>
      </c>
      <c r="D12" s="182" t="s">
        <v>228</v>
      </c>
      <c r="E12" s="622">
        <f t="shared" ref="E12:E15" si="1">C12</f>
        <v>193812</v>
      </c>
    </row>
    <row r="13" spans="1:5" x14ac:dyDescent="0.25">
      <c r="A13" s="15">
        <v>9</v>
      </c>
      <c r="B13" s="307" t="s">
        <v>93</v>
      </c>
      <c r="C13" s="38">
        <v>82430</v>
      </c>
      <c r="D13" s="182" t="s">
        <v>228</v>
      </c>
      <c r="E13" s="622">
        <f t="shared" si="1"/>
        <v>82430</v>
      </c>
    </row>
    <row r="14" spans="1:5" x14ac:dyDescent="0.25">
      <c r="A14" s="15">
        <v>10</v>
      </c>
      <c r="B14" s="307" t="s">
        <v>1070</v>
      </c>
      <c r="C14" s="38">
        <v>1313915</v>
      </c>
      <c r="D14" s="182" t="s">
        <v>228</v>
      </c>
      <c r="E14" s="622">
        <f t="shared" si="1"/>
        <v>1313915</v>
      </c>
    </row>
    <row r="15" spans="1:5" x14ac:dyDescent="0.25">
      <c r="A15" s="15">
        <v>11</v>
      </c>
      <c r="B15" s="307" t="s">
        <v>1071</v>
      </c>
      <c r="C15" s="23">
        <v>793219</v>
      </c>
      <c r="D15" s="182" t="s">
        <v>228</v>
      </c>
      <c r="E15" s="622">
        <f t="shared" si="1"/>
        <v>793219</v>
      </c>
    </row>
    <row r="16" spans="1:5" ht="15.75" customHeight="1" x14ac:dyDescent="0.25">
      <c r="A16" s="15">
        <v>12</v>
      </c>
      <c r="B16" s="306" t="s">
        <v>1078</v>
      </c>
      <c r="C16" s="21">
        <f>C17</f>
        <v>35000</v>
      </c>
      <c r="D16" s="21">
        <f>SUM(D17)</f>
        <v>0</v>
      </c>
      <c r="E16" s="21">
        <f>C16+D16</f>
        <v>35000</v>
      </c>
    </row>
    <row r="17" spans="1:5" x14ac:dyDescent="0.25">
      <c r="A17" s="15">
        <v>13</v>
      </c>
      <c r="B17" s="307" t="s">
        <v>1077</v>
      </c>
      <c r="C17" s="23">
        <v>35000</v>
      </c>
      <c r="D17" s="182" t="s">
        <v>228</v>
      </c>
      <c r="E17" s="622">
        <f>C17</f>
        <v>35000</v>
      </c>
    </row>
    <row r="18" spans="1:5" x14ac:dyDescent="0.25">
      <c r="A18" s="15">
        <v>14</v>
      </c>
      <c r="B18" s="306" t="s">
        <v>1079</v>
      </c>
      <c r="C18" s="21">
        <f>SUM(C19:C21)</f>
        <v>753055</v>
      </c>
      <c r="D18" s="21">
        <f>SUM(D19:D21)</f>
        <v>0</v>
      </c>
      <c r="E18" s="21">
        <f>C18+D18</f>
        <v>753055</v>
      </c>
    </row>
    <row r="19" spans="1:5" x14ac:dyDescent="0.25">
      <c r="A19" s="15">
        <v>15</v>
      </c>
      <c r="B19" s="307" t="s">
        <v>732</v>
      </c>
      <c r="C19" s="23">
        <v>96700</v>
      </c>
      <c r="D19" s="182" t="s">
        <v>228</v>
      </c>
      <c r="E19" s="622">
        <f>C19</f>
        <v>96700</v>
      </c>
    </row>
    <row r="20" spans="1:5" x14ac:dyDescent="0.25">
      <c r="A20" s="15">
        <v>16</v>
      </c>
      <c r="B20" s="307" t="s">
        <v>94</v>
      </c>
      <c r="C20" s="23">
        <v>218000</v>
      </c>
      <c r="D20" s="182" t="s">
        <v>228</v>
      </c>
      <c r="E20" s="622">
        <f t="shared" ref="E20:E21" si="2">C20</f>
        <v>218000</v>
      </c>
    </row>
    <row r="21" spans="1:5" x14ac:dyDescent="0.25">
      <c r="A21" s="15">
        <v>17</v>
      </c>
      <c r="B21" s="307" t="s">
        <v>95</v>
      </c>
      <c r="C21" s="23">
        <v>438355</v>
      </c>
      <c r="D21" s="182" t="s">
        <v>228</v>
      </c>
      <c r="E21" s="622">
        <f t="shared" si="2"/>
        <v>438355</v>
      </c>
    </row>
    <row r="22" spans="1:5" x14ac:dyDescent="0.25">
      <c r="A22" s="15">
        <v>18</v>
      </c>
      <c r="B22" s="306" t="s">
        <v>1080</v>
      </c>
      <c r="C22" s="21">
        <f>SUM(C23:C24)</f>
        <v>156317.70000000001</v>
      </c>
      <c r="D22" s="21">
        <f>SUM(D23,D24)</f>
        <v>0</v>
      </c>
      <c r="E22" s="21">
        <f>C22+D22</f>
        <v>156317.70000000001</v>
      </c>
    </row>
    <row r="23" spans="1:5" x14ac:dyDescent="0.25">
      <c r="A23" s="15">
        <v>19</v>
      </c>
      <c r="B23" s="618" t="s">
        <v>1073</v>
      </c>
      <c r="C23" s="23">
        <v>156317.70000000001</v>
      </c>
      <c r="D23" s="182" t="s">
        <v>228</v>
      </c>
      <c r="E23" s="622">
        <f>C23</f>
        <v>156317.70000000001</v>
      </c>
    </row>
    <row r="24" spans="1:5" x14ac:dyDescent="0.25">
      <c r="A24" s="15">
        <v>20</v>
      </c>
      <c r="B24" s="618" t="s">
        <v>1074</v>
      </c>
      <c r="C24" s="23"/>
      <c r="D24" s="182" t="s">
        <v>228</v>
      </c>
      <c r="E24" s="622">
        <f>C24</f>
        <v>0</v>
      </c>
    </row>
    <row r="25" spans="1:5" ht="16.2" thickBot="1" x14ac:dyDescent="0.3">
      <c r="A25" s="15">
        <v>21</v>
      </c>
      <c r="B25" s="308" t="s">
        <v>1081</v>
      </c>
      <c r="C25" s="24">
        <f>C5+C10+C16+C18+C22</f>
        <v>19740778.689999998</v>
      </c>
      <c r="D25" s="24">
        <f>D5+D10+D16+D18+D22</f>
        <v>0</v>
      </c>
      <c r="E25" s="21">
        <f>C25+D25</f>
        <v>19740778.689999998</v>
      </c>
    </row>
    <row r="26" spans="1:5" x14ac:dyDescent="0.25">
      <c r="A26" s="15">
        <v>22</v>
      </c>
      <c r="B26" s="306" t="s">
        <v>1082</v>
      </c>
      <c r="C26" s="21">
        <f>SUM(C27:C28)</f>
        <v>0</v>
      </c>
      <c r="D26" s="21">
        <f>SUM(D27:D28)</f>
        <v>2450000</v>
      </c>
      <c r="E26" s="21">
        <f>C26+D26</f>
        <v>2450000</v>
      </c>
    </row>
    <row r="27" spans="1:5" x14ac:dyDescent="0.25">
      <c r="A27" s="15">
        <v>23</v>
      </c>
      <c r="B27" s="618" t="s">
        <v>1072</v>
      </c>
      <c r="C27" s="38" t="s">
        <v>228</v>
      </c>
      <c r="D27" s="182"/>
      <c r="E27" s="622">
        <f>D27</f>
        <v>0</v>
      </c>
    </row>
    <row r="28" spans="1:5" x14ac:dyDescent="0.25">
      <c r="A28" s="15">
        <v>24</v>
      </c>
      <c r="B28" s="618" t="s">
        <v>1075</v>
      </c>
      <c r="C28" s="38" t="s">
        <v>228</v>
      </c>
      <c r="D28" s="619">
        <v>2450000</v>
      </c>
      <c r="E28" s="622">
        <f>D28</f>
        <v>2450000</v>
      </c>
    </row>
    <row r="29" spans="1:5" ht="16.2" thickBot="1" x14ac:dyDescent="0.3">
      <c r="A29" s="15">
        <v>25</v>
      </c>
      <c r="B29" s="308" t="s">
        <v>1083</v>
      </c>
      <c r="C29" s="24">
        <f>C25+C26</f>
        <v>19740778.689999998</v>
      </c>
      <c r="D29" s="24">
        <f t="shared" ref="D29:E29" si="3">D25+D26</f>
        <v>2450000</v>
      </c>
      <c r="E29" s="21">
        <f t="shared" si="3"/>
        <v>22190778.689999998</v>
      </c>
    </row>
    <row r="30" spans="1:5" x14ac:dyDescent="0.25">
      <c r="A30" s="284" t="s">
        <v>725</v>
      </c>
      <c r="B30" s="20" t="s">
        <v>778</v>
      </c>
    </row>
    <row r="31" spans="1:5" x14ac:dyDescent="0.25">
      <c r="A31" s="14"/>
      <c r="B31" s="51"/>
    </row>
    <row r="33" spans="2:2" x14ac:dyDescent="0.25">
      <c r="B33" s="20" t="s">
        <v>105</v>
      </c>
    </row>
  </sheetData>
  <sheetProtection selectLockedCells="1"/>
  <protectedRanges>
    <protectedRange sqref="C19 C22:E22 C6:D6 C17 C7:C9 C11:C15 C21 E17 C23:C24 E27:E28 C26:D26 E7:E9 E11:E15 E19:E21 E23:E24" name="Rozsah2"/>
    <protectedRange sqref="C25:E25 C29:E29 E26" name="Rozsah1"/>
    <protectedRange sqref="D7:D9 D19:D21 D11:D15 D17 D23:D24 C27:D28" name="Rozsah2_1"/>
  </protectedRanges>
  <mergeCells count="2">
    <mergeCell ref="A2:C2"/>
    <mergeCell ref="A1:E1"/>
  </mergeCells>
  <phoneticPr fontId="0" type="noConversion"/>
  <printOptions gridLines="1"/>
  <pageMargins left="0.74803149606299213" right="0.74803149606299213" top="0.98425196850393704" bottom="0.98425196850393704" header="0.51181102362204722" footer="0.51181102362204722"/>
  <pageSetup paperSize="9" scale="8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tabColor indexed="42"/>
    <pageSetUpPr fitToPage="1"/>
  </sheetPr>
  <dimension ref="A1:I24"/>
  <sheetViews>
    <sheetView zoomScaleNormal="100" workbookViewId="0">
      <pane xSplit="2" ySplit="4" topLeftCell="C5" activePane="bottomRight" state="frozen"/>
      <selection pane="topRight" activeCell="C1" sqref="C1"/>
      <selection pane="bottomLeft" activeCell="A5" sqref="A5"/>
      <selection pane="bottomRight" activeCell="E24" sqref="E24"/>
    </sheetView>
  </sheetViews>
  <sheetFormatPr defaultColWidth="9.109375" defaultRowHeight="15.6" x14ac:dyDescent="0.3"/>
  <cols>
    <col min="1" max="1" width="10.109375" style="2" customWidth="1"/>
    <col min="2" max="2" width="83" style="29" customWidth="1"/>
    <col min="3" max="3" width="15.44140625" style="1" customWidth="1"/>
    <col min="4" max="4" width="14.44140625" style="1" customWidth="1"/>
    <col min="5" max="5" width="14.5546875" style="1" customWidth="1"/>
    <col min="6" max="16384" width="9.109375" style="1"/>
  </cols>
  <sheetData>
    <row r="1" spans="1:9" ht="50.1" customHeight="1" thickBot="1" x14ac:dyDescent="0.35">
      <c r="A1" s="805" t="s">
        <v>1174</v>
      </c>
      <c r="B1" s="806"/>
      <c r="C1" s="806"/>
      <c r="D1" s="806"/>
      <c r="E1" s="807"/>
      <c r="F1" s="6"/>
      <c r="G1" s="6"/>
      <c r="H1" s="6"/>
      <c r="I1" s="6"/>
    </row>
    <row r="2" spans="1:9" s="10" customFormat="1" ht="38.25" customHeight="1" x14ac:dyDescent="0.25">
      <c r="A2" s="808" t="s">
        <v>1410</v>
      </c>
      <c r="B2" s="809"/>
      <c r="C2" s="809"/>
      <c r="D2" s="809"/>
      <c r="E2" s="810"/>
    </row>
    <row r="3" spans="1:9" s="6" customFormat="1" ht="35.25" customHeight="1" x14ac:dyDescent="0.3">
      <c r="A3" s="192" t="s">
        <v>136</v>
      </c>
      <c r="B3" s="305" t="s">
        <v>239</v>
      </c>
      <c r="C3" s="305" t="s">
        <v>218</v>
      </c>
      <c r="D3" s="305" t="s">
        <v>219</v>
      </c>
      <c r="E3" s="313" t="s">
        <v>158</v>
      </c>
    </row>
    <row r="4" spans="1:9" s="11" customFormat="1" ht="17.25" customHeight="1" x14ac:dyDescent="0.25">
      <c r="A4" s="15"/>
      <c r="B4" s="306"/>
      <c r="C4" s="305" t="s">
        <v>201</v>
      </c>
      <c r="D4" s="305" t="s">
        <v>202</v>
      </c>
      <c r="E4" s="314" t="s">
        <v>23</v>
      </c>
    </row>
    <row r="5" spans="1:9" ht="31.2" x14ac:dyDescent="0.3">
      <c r="A5" s="17">
        <v>1</v>
      </c>
      <c r="B5" s="26" t="s">
        <v>982</v>
      </c>
      <c r="C5" s="31">
        <f>SUM(C6:C7)</f>
        <v>128540</v>
      </c>
      <c r="D5" s="31">
        <f>SUM(D6:D7)</f>
        <v>0</v>
      </c>
      <c r="E5" s="61">
        <f>C5+D5</f>
        <v>128540</v>
      </c>
      <c r="F5" s="118"/>
    </row>
    <row r="6" spans="1:9" x14ac:dyDescent="0.3">
      <c r="A6" s="17" t="s">
        <v>232</v>
      </c>
      <c r="B6" s="27"/>
      <c r="C6" s="23">
        <v>128540</v>
      </c>
      <c r="D6" s="23"/>
      <c r="E6" s="61">
        <f t="shared" ref="E6:E21" si="0">C6+D6</f>
        <v>128540</v>
      </c>
    </row>
    <row r="7" spans="1:9" x14ac:dyDescent="0.3">
      <c r="A7" s="17" t="s">
        <v>277</v>
      </c>
      <c r="B7" s="27"/>
      <c r="C7" s="23"/>
      <c r="D7" s="23"/>
      <c r="E7" s="61">
        <f t="shared" si="0"/>
        <v>0</v>
      </c>
    </row>
    <row r="8" spans="1:9" x14ac:dyDescent="0.3">
      <c r="A8" s="17"/>
      <c r="B8" s="27"/>
      <c r="C8" s="23"/>
      <c r="D8" s="23"/>
      <c r="E8" s="61">
        <f t="shared" si="0"/>
        <v>0</v>
      </c>
    </row>
    <row r="9" spans="1:9" x14ac:dyDescent="0.3">
      <c r="A9" s="17">
        <v>2</v>
      </c>
      <c r="B9" s="26" t="s">
        <v>60</v>
      </c>
      <c r="C9" s="31">
        <f>SUM(C10:C11)</f>
        <v>1000</v>
      </c>
      <c r="D9" s="31">
        <f>SUM(D10:D11)</f>
        <v>0</v>
      </c>
      <c r="E9" s="61">
        <f t="shared" si="0"/>
        <v>1000</v>
      </c>
    </row>
    <row r="10" spans="1:9" x14ac:dyDescent="0.3">
      <c r="A10" s="17" t="s">
        <v>233</v>
      </c>
      <c r="B10" s="27"/>
      <c r="C10" s="23">
        <v>1000</v>
      </c>
      <c r="D10" s="23"/>
      <c r="E10" s="61">
        <f t="shared" si="0"/>
        <v>1000</v>
      </c>
    </row>
    <row r="11" spans="1:9" x14ac:dyDescent="0.3">
      <c r="A11" s="17" t="s">
        <v>278</v>
      </c>
      <c r="B11" s="27"/>
      <c r="C11" s="23"/>
      <c r="D11" s="23"/>
      <c r="E11" s="61">
        <f t="shared" si="0"/>
        <v>0</v>
      </c>
    </row>
    <row r="12" spans="1:9" x14ac:dyDescent="0.3">
      <c r="A12" s="17"/>
      <c r="B12" s="27"/>
      <c r="C12" s="23"/>
      <c r="D12" s="23"/>
      <c r="E12" s="61">
        <f t="shared" si="0"/>
        <v>0</v>
      </c>
    </row>
    <row r="13" spans="1:9" x14ac:dyDescent="0.3">
      <c r="A13" s="17">
        <v>3</v>
      </c>
      <c r="B13" s="26" t="s">
        <v>187</v>
      </c>
      <c r="C13" s="31">
        <f>SUM(C14:C15)</f>
        <v>0</v>
      </c>
      <c r="D13" s="31">
        <f>SUM(D14:D15)</f>
        <v>0</v>
      </c>
      <c r="E13" s="61">
        <f t="shared" si="0"/>
        <v>0</v>
      </c>
    </row>
    <row r="14" spans="1:9" x14ac:dyDescent="0.3">
      <c r="A14" s="17" t="s">
        <v>234</v>
      </c>
      <c r="B14" s="60"/>
      <c r="C14" s="23"/>
      <c r="D14" s="23"/>
      <c r="E14" s="61">
        <f t="shared" si="0"/>
        <v>0</v>
      </c>
    </row>
    <row r="15" spans="1:9" x14ac:dyDescent="0.3">
      <c r="A15" s="17" t="s">
        <v>279</v>
      </c>
      <c r="B15" s="60"/>
      <c r="C15" s="23"/>
      <c r="D15" s="23"/>
      <c r="E15" s="61">
        <f t="shared" si="0"/>
        <v>0</v>
      </c>
    </row>
    <row r="16" spans="1:9" x14ac:dyDescent="0.3">
      <c r="A16" s="17"/>
      <c r="B16" s="27"/>
      <c r="C16" s="23"/>
      <c r="D16" s="23"/>
      <c r="E16" s="61">
        <f t="shared" si="0"/>
        <v>0</v>
      </c>
    </row>
    <row r="17" spans="1:6" x14ac:dyDescent="0.3">
      <c r="A17" s="17">
        <v>4</v>
      </c>
      <c r="B17" s="26" t="s">
        <v>188</v>
      </c>
      <c r="C17" s="31">
        <f>SUM(C18:C20)</f>
        <v>1995054.86</v>
      </c>
      <c r="D17" s="31">
        <f>SUM(D18:D19)</f>
        <v>0</v>
      </c>
      <c r="E17" s="61">
        <f t="shared" si="0"/>
        <v>1995054.86</v>
      </c>
    </row>
    <row r="18" spans="1:6" x14ac:dyDescent="0.3">
      <c r="A18" s="17" t="s">
        <v>173</v>
      </c>
      <c r="B18" s="27" t="s">
        <v>1373</v>
      </c>
      <c r="C18" s="62">
        <v>1926673</v>
      </c>
      <c r="D18" s="62"/>
      <c r="E18" s="61">
        <f t="shared" si="0"/>
        <v>1926673</v>
      </c>
    </row>
    <row r="19" spans="1:6" x14ac:dyDescent="0.3">
      <c r="A19" s="17" t="s">
        <v>280</v>
      </c>
      <c r="B19" s="27" t="s">
        <v>1374</v>
      </c>
      <c r="C19" s="62">
        <v>37786</v>
      </c>
      <c r="D19" s="62"/>
      <c r="E19" s="61">
        <f t="shared" si="0"/>
        <v>37786</v>
      </c>
    </row>
    <row r="20" spans="1:6" x14ac:dyDescent="0.3">
      <c r="A20" s="17" t="s">
        <v>1401</v>
      </c>
      <c r="B20" s="27" t="s">
        <v>1402</v>
      </c>
      <c r="C20" s="23">
        <v>30595.86</v>
      </c>
      <c r="D20" s="23"/>
      <c r="E20" s="61">
        <f t="shared" si="0"/>
        <v>30595.86</v>
      </c>
    </row>
    <row r="21" spans="1:6" ht="16.2" thickBot="1" x14ac:dyDescent="0.35">
      <c r="A21" s="18">
        <v>5</v>
      </c>
      <c r="B21" s="28" t="s">
        <v>220</v>
      </c>
      <c r="C21" s="24">
        <f>C5+C9+C13+C17</f>
        <v>2124594.8600000003</v>
      </c>
      <c r="D21" s="24">
        <f>D5+D9+D13+D17</f>
        <v>0</v>
      </c>
      <c r="E21" s="63">
        <f t="shared" si="0"/>
        <v>2124594.8600000003</v>
      </c>
    </row>
    <row r="23" spans="1:6" s="126" customFormat="1" ht="31.2" x14ac:dyDescent="0.3">
      <c r="A23" s="125"/>
      <c r="B23" s="403" t="s">
        <v>895</v>
      </c>
      <c r="F23" s="1"/>
    </row>
    <row r="24" spans="1:6" x14ac:dyDescent="0.3">
      <c r="B24" s="290"/>
      <c r="E24" s="11"/>
    </row>
  </sheetData>
  <mergeCells count="2">
    <mergeCell ref="A1:E1"/>
    <mergeCell ref="A2:E2"/>
  </mergeCells>
  <phoneticPr fontId="0" type="noConversion"/>
  <printOptions gridLines="1"/>
  <pageMargins left="0.74803149606299213" right="0.74803149606299213" top="0.98425196850393704" bottom="0.98425196850393704" header="0.51181102362204722" footer="0.51181102362204722"/>
  <pageSetup paperSize="9" scale="9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2"/>
    <pageSetUpPr fitToPage="1"/>
  </sheetPr>
  <dimension ref="A1:I110"/>
  <sheetViews>
    <sheetView zoomScaleNormal="100" workbookViewId="0">
      <pane xSplit="2" ySplit="5" topLeftCell="C97" activePane="bottomRight" state="frozen"/>
      <selection sqref="A1:B1"/>
      <selection pane="topRight" sqref="A1:B1"/>
      <selection pane="bottomLeft" sqref="A1:B1"/>
      <selection pane="bottomRight" activeCell="H109" sqref="H109"/>
    </sheetView>
  </sheetViews>
  <sheetFormatPr defaultColWidth="9.109375" defaultRowHeight="15.6" x14ac:dyDescent="0.3"/>
  <cols>
    <col min="1" max="1" width="7.88671875" style="2" customWidth="1"/>
    <col min="2" max="2" width="82.109375" style="56" customWidth="1"/>
    <col min="3" max="3" width="16.44140625" style="57" customWidth="1"/>
    <col min="4" max="4" width="16.5546875" style="57" customWidth="1"/>
    <col min="5" max="5" width="16.44140625" style="57" customWidth="1"/>
    <col min="6" max="6" width="19.109375" style="57" customWidth="1"/>
    <col min="7" max="7" width="16.88671875" style="57" customWidth="1"/>
    <col min="8" max="8" width="20.109375" style="57" customWidth="1"/>
    <col min="9" max="9" width="20.44140625" style="1" bestFit="1" customWidth="1"/>
    <col min="10" max="16384" width="9.109375" style="1"/>
  </cols>
  <sheetData>
    <row r="1" spans="1:9" ht="35.1" customHeight="1" thickBot="1" x14ac:dyDescent="0.35">
      <c r="A1" s="817" t="s">
        <v>1175</v>
      </c>
      <c r="B1" s="818"/>
      <c r="C1" s="818"/>
      <c r="D1" s="818"/>
      <c r="E1" s="818"/>
      <c r="F1" s="818"/>
      <c r="G1" s="818"/>
      <c r="H1" s="819"/>
      <c r="I1" s="460"/>
    </row>
    <row r="2" spans="1:9" ht="32.1" customHeight="1" x14ac:dyDescent="0.3">
      <c r="A2" s="820" t="s">
        <v>1411</v>
      </c>
      <c r="B2" s="821"/>
      <c r="C2" s="821"/>
      <c r="D2" s="821"/>
      <c r="E2" s="821"/>
      <c r="F2" s="821"/>
      <c r="G2" s="821"/>
      <c r="H2" s="822"/>
      <c r="I2" s="460"/>
    </row>
    <row r="3" spans="1:9" ht="24" customHeight="1" x14ac:dyDescent="0.3">
      <c r="A3" s="823" t="s">
        <v>136</v>
      </c>
      <c r="B3" s="824" t="s">
        <v>239</v>
      </c>
      <c r="C3" s="826">
        <v>2024</v>
      </c>
      <c r="D3" s="827"/>
      <c r="E3" s="826">
        <v>2025</v>
      </c>
      <c r="F3" s="827"/>
      <c r="G3" s="826" t="s">
        <v>1176</v>
      </c>
      <c r="H3" s="828"/>
      <c r="I3" s="460"/>
    </row>
    <row r="4" spans="1:9" s="6" customFormat="1" ht="31.2" x14ac:dyDescent="0.3">
      <c r="A4" s="823"/>
      <c r="B4" s="825"/>
      <c r="C4" s="462" t="s">
        <v>240</v>
      </c>
      <c r="D4" s="462" t="s">
        <v>241</v>
      </c>
      <c r="E4" s="462" t="s">
        <v>240</v>
      </c>
      <c r="F4" s="462" t="s">
        <v>241</v>
      </c>
      <c r="G4" s="462" t="s">
        <v>240</v>
      </c>
      <c r="H4" s="463" t="s">
        <v>241</v>
      </c>
      <c r="I4" s="460"/>
    </row>
    <row r="5" spans="1:9" s="6" customFormat="1" x14ac:dyDescent="0.3">
      <c r="A5" s="192"/>
      <c r="B5" s="306"/>
      <c r="C5" s="462" t="s">
        <v>201</v>
      </c>
      <c r="D5" s="462" t="s">
        <v>202</v>
      </c>
      <c r="E5" s="462" t="s">
        <v>203</v>
      </c>
      <c r="F5" s="462" t="s">
        <v>210</v>
      </c>
      <c r="G5" s="462" t="s">
        <v>24</v>
      </c>
      <c r="H5" s="463" t="s">
        <v>25</v>
      </c>
      <c r="I5" s="464"/>
    </row>
    <row r="6" spans="1:9" x14ac:dyDescent="0.3">
      <c r="A6" s="624">
        <v>1</v>
      </c>
      <c r="B6" s="306" t="s">
        <v>1250</v>
      </c>
      <c r="C6" s="465">
        <f>SUM(C7:C10)</f>
        <v>0</v>
      </c>
      <c r="D6" s="465">
        <f t="shared" ref="D6:F6" si="0">SUM(D7:D10)</f>
        <v>0</v>
      </c>
      <c r="E6" s="465">
        <f t="shared" si="0"/>
        <v>0</v>
      </c>
      <c r="F6" s="465">
        <f t="shared" si="0"/>
        <v>0</v>
      </c>
      <c r="G6" s="466">
        <f>E6-C6</f>
        <v>0</v>
      </c>
      <c r="H6" s="467">
        <f t="shared" ref="G6:H94" si="1">F6-D6</f>
        <v>0</v>
      </c>
      <c r="I6" s="460"/>
    </row>
    <row r="7" spans="1:9" x14ac:dyDescent="0.3">
      <c r="A7" s="624">
        <v>2</v>
      </c>
      <c r="B7" s="307" t="s">
        <v>196</v>
      </c>
      <c r="C7" s="468"/>
      <c r="D7" s="468"/>
      <c r="E7" s="468"/>
      <c r="F7" s="468"/>
      <c r="G7" s="620">
        <f t="shared" si="1"/>
        <v>0</v>
      </c>
      <c r="H7" s="621">
        <f t="shared" si="1"/>
        <v>0</v>
      </c>
      <c r="I7" s="460"/>
    </row>
    <row r="8" spans="1:9" x14ac:dyDescent="0.3">
      <c r="A8" s="624">
        <v>3</v>
      </c>
      <c r="B8" s="307" t="s">
        <v>216</v>
      </c>
      <c r="C8" s="468"/>
      <c r="D8" s="468"/>
      <c r="E8" s="468"/>
      <c r="F8" s="468"/>
      <c r="G8" s="620">
        <f t="shared" si="1"/>
        <v>0</v>
      </c>
      <c r="H8" s="621">
        <f t="shared" si="1"/>
        <v>0</v>
      </c>
      <c r="I8" s="460"/>
    </row>
    <row r="9" spans="1:9" x14ac:dyDescent="0.3">
      <c r="A9" s="624">
        <v>4</v>
      </c>
      <c r="B9" s="307" t="s">
        <v>45</v>
      </c>
      <c r="C9" s="468"/>
      <c r="D9" s="468"/>
      <c r="E9" s="468"/>
      <c r="F9" s="468"/>
      <c r="G9" s="620">
        <f t="shared" si="1"/>
        <v>0</v>
      </c>
      <c r="H9" s="621">
        <f t="shared" si="1"/>
        <v>0</v>
      </c>
      <c r="I9" s="460"/>
    </row>
    <row r="10" spans="1:9" x14ac:dyDescent="0.3">
      <c r="A10" s="624">
        <v>5</v>
      </c>
      <c r="B10" s="307" t="s">
        <v>215</v>
      </c>
      <c r="C10" s="468"/>
      <c r="D10" s="468"/>
      <c r="E10" s="468"/>
      <c r="F10" s="468"/>
      <c r="G10" s="620">
        <f t="shared" si="1"/>
        <v>0</v>
      </c>
      <c r="H10" s="621">
        <f t="shared" si="1"/>
        <v>0</v>
      </c>
      <c r="I10" s="460"/>
    </row>
    <row r="11" spans="1:9" x14ac:dyDescent="0.3">
      <c r="A11" s="624">
        <v>6</v>
      </c>
      <c r="B11" s="306" t="s">
        <v>1251</v>
      </c>
      <c r="C11" s="465">
        <f>SUM(C12:C15)</f>
        <v>165172.69</v>
      </c>
      <c r="D11" s="465">
        <f t="shared" ref="D11:F11" si="2">SUM(D12:D15)</f>
        <v>29621.45</v>
      </c>
      <c r="E11" s="465">
        <f t="shared" si="2"/>
        <v>151235.19999999998</v>
      </c>
      <c r="F11" s="465">
        <f t="shared" si="2"/>
        <v>26032.57</v>
      </c>
      <c r="G11" s="466">
        <f t="shared" si="1"/>
        <v>-13937.49000000002</v>
      </c>
      <c r="H11" s="467">
        <f t="shared" si="1"/>
        <v>-3588.880000000001</v>
      </c>
      <c r="I11" s="460"/>
    </row>
    <row r="12" spans="1:9" x14ac:dyDescent="0.3">
      <c r="A12" s="624">
        <v>7</v>
      </c>
      <c r="B12" s="307" t="s">
        <v>70</v>
      </c>
      <c r="C12" s="468">
        <v>164727.29</v>
      </c>
      <c r="D12" s="468"/>
      <c r="E12" s="468">
        <v>150945.4</v>
      </c>
      <c r="F12" s="468"/>
      <c r="G12" s="620">
        <f t="shared" si="1"/>
        <v>-13781.890000000014</v>
      </c>
      <c r="H12" s="621">
        <f t="shared" si="1"/>
        <v>0</v>
      </c>
      <c r="I12" s="460"/>
    </row>
    <row r="13" spans="1:9" x14ac:dyDescent="0.3">
      <c r="A13" s="624">
        <v>8</v>
      </c>
      <c r="B13" s="307" t="s">
        <v>71</v>
      </c>
      <c r="C13" s="468"/>
      <c r="D13" s="468"/>
      <c r="E13" s="468"/>
      <c r="F13" s="468"/>
      <c r="G13" s="620">
        <f t="shared" si="1"/>
        <v>0</v>
      </c>
      <c r="H13" s="621">
        <f t="shared" si="1"/>
        <v>0</v>
      </c>
      <c r="I13" s="460"/>
    </row>
    <row r="14" spans="1:9" x14ac:dyDescent="0.3">
      <c r="A14" s="624">
        <v>9</v>
      </c>
      <c r="B14" s="307" t="s">
        <v>792</v>
      </c>
      <c r="C14" s="468"/>
      <c r="D14" s="468">
        <v>27692.720000000001</v>
      </c>
      <c r="E14" s="468">
        <v>0</v>
      </c>
      <c r="F14" s="468">
        <v>16681.150000000001</v>
      </c>
      <c r="G14" s="620">
        <f t="shared" si="1"/>
        <v>0</v>
      </c>
      <c r="H14" s="621">
        <f t="shared" si="1"/>
        <v>-11011.57</v>
      </c>
      <c r="I14" s="460"/>
    </row>
    <row r="15" spans="1:9" ht="31.2" x14ac:dyDescent="0.3">
      <c r="A15" s="624">
        <v>10</v>
      </c>
      <c r="B15" s="625" t="s">
        <v>1252</v>
      </c>
      <c r="C15" s="468">
        <v>445.4</v>
      </c>
      <c r="D15" s="468">
        <v>1928.73</v>
      </c>
      <c r="E15" s="468">
        <v>289.8</v>
      </c>
      <c r="F15" s="468">
        <v>9351.42</v>
      </c>
      <c r="G15" s="620">
        <f t="shared" si="1"/>
        <v>-155.59999999999997</v>
      </c>
      <c r="H15" s="621">
        <f t="shared" si="1"/>
        <v>7422.6900000000005</v>
      </c>
      <c r="I15" s="469"/>
    </row>
    <row r="16" spans="1:9" x14ac:dyDescent="0.3">
      <c r="A16" s="624">
        <v>11</v>
      </c>
      <c r="B16" s="306" t="s">
        <v>1253</v>
      </c>
      <c r="C16" s="466">
        <f>SUM(C17:C20)</f>
        <v>2133.5</v>
      </c>
      <c r="D16" s="466">
        <f t="shared" ref="D16:F16" si="3">SUM(D17:D20)</f>
        <v>391.95</v>
      </c>
      <c r="E16" s="466">
        <f t="shared" si="3"/>
        <v>3803.5</v>
      </c>
      <c r="F16" s="466">
        <f t="shared" si="3"/>
        <v>166.94</v>
      </c>
      <c r="G16" s="466">
        <f t="shared" si="1"/>
        <v>1670</v>
      </c>
      <c r="H16" s="467">
        <f t="shared" si="1"/>
        <v>-225.01</v>
      </c>
      <c r="I16" s="612"/>
    </row>
    <row r="17" spans="1:9" x14ac:dyDescent="0.3">
      <c r="A17" s="624">
        <v>12</v>
      </c>
      <c r="B17" s="625" t="s">
        <v>1090</v>
      </c>
      <c r="C17" s="468">
        <v>2133.5</v>
      </c>
      <c r="D17" s="468">
        <v>391.95</v>
      </c>
      <c r="E17" s="468">
        <v>3803.5</v>
      </c>
      <c r="F17" s="468">
        <v>140.35</v>
      </c>
      <c r="G17" s="620">
        <f t="shared" si="1"/>
        <v>1670</v>
      </c>
      <c r="H17" s="621">
        <f t="shared" si="1"/>
        <v>-251.6</v>
      </c>
      <c r="I17" s="612"/>
    </row>
    <row r="18" spans="1:9" x14ac:dyDescent="0.3">
      <c r="A18" s="624">
        <v>13</v>
      </c>
      <c r="B18" s="625" t="s">
        <v>1046</v>
      </c>
      <c r="C18" s="468"/>
      <c r="D18" s="468"/>
      <c r="E18" s="468"/>
      <c r="F18" s="468"/>
      <c r="G18" s="620">
        <f t="shared" si="1"/>
        <v>0</v>
      </c>
      <c r="H18" s="621">
        <f t="shared" si="1"/>
        <v>0</v>
      </c>
      <c r="I18" s="605"/>
    </row>
    <row r="19" spans="1:9" x14ac:dyDescent="0.3">
      <c r="A19" s="624">
        <v>14</v>
      </c>
      <c r="B19" s="625" t="s">
        <v>1047</v>
      </c>
      <c r="C19" s="468"/>
      <c r="D19" s="468"/>
      <c r="E19" s="468"/>
      <c r="F19" s="468"/>
      <c r="G19" s="620">
        <f t="shared" si="1"/>
        <v>0</v>
      </c>
      <c r="H19" s="621">
        <f t="shared" si="1"/>
        <v>0</v>
      </c>
      <c r="I19" s="605"/>
    </row>
    <row r="20" spans="1:9" x14ac:dyDescent="0.3">
      <c r="A20" s="624">
        <v>15</v>
      </c>
      <c r="B20" s="625" t="s">
        <v>1048</v>
      </c>
      <c r="C20" s="468"/>
      <c r="D20" s="468"/>
      <c r="E20" s="468"/>
      <c r="F20" s="468">
        <v>26.59</v>
      </c>
      <c r="G20" s="620">
        <f t="shared" si="1"/>
        <v>0</v>
      </c>
      <c r="H20" s="621">
        <f t="shared" si="1"/>
        <v>26.59</v>
      </c>
      <c r="I20" s="605"/>
    </row>
    <row r="21" spans="1:9" x14ac:dyDescent="0.3">
      <c r="A21" s="624">
        <v>16</v>
      </c>
      <c r="B21" s="306" t="s">
        <v>614</v>
      </c>
      <c r="C21" s="468"/>
      <c r="D21" s="468"/>
      <c r="E21" s="468"/>
      <c r="F21" s="468"/>
      <c r="G21" s="466">
        <f t="shared" si="1"/>
        <v>0</v>
      </c>
      <c r="H21" s="467">
        <f t="shared" si="1"/>
        <v>0</v>
      </c>
      <c r="I21" s="460"/>
    </row>
    <row r="22" spans="1:9" x14ac:dyDescent="0.3">
      <c r="A22" s="624">
        <v>17</v>
      </c>
      <c r="B22" s="306" t="s">
        <v>896</v>
      </c>
      <c r="C22" s="468"/>
      <c r="D22" s="468"/>
      <c r="E22" s="468"/>
      <c r="F22" s="468"/>
      <c r="G22" s="466">
        <f t="shared" si="1"/>
        <v>0</v>
      </c>
      <c r="H22" s="467">
        <f t="shared" si="1"/>
        <v>0</v>
      </c>
      <c r="I22" s="460"/>
    </row>
    <row r="23" spans="1:9" x14ac:dyDescent="0.3">
      <c r="A23" s="624">
        <v>18</v>
      </c>
      <c r="B23" s="306" t="s">
        <v>793</v>
      </c>
      <c r="C23" s="468">
        <v>82.5</v>
      </c>
      <c r="D23" s="468"/>
      <c r="E23" s="468">
        <v>5645.5</v>
      </c>
      <c r="F23" s="468"/>
      <c r="G23" s="466">
        <f t="shared" si="1"/>
        <v>5563</v>
      </c>
      <c r="H23" s="467">
        <f t="shared" si="1"/>
        <v>0</v>
      </c>
      <c r="I23" s="460"/>
    </row>
    <row r="24" spans="1:9" x14ac:dyDescent="0.3">
      <c r="A24" s="624">
        <v>19</v>
      </c>
      <c r="B24" s="306" t="s">
        <v>794</v>
      </c>
      <c r="C24" s="468"/>
      <c r="D24" s="468"/>
      <c r="E24" s="468"/>
      <c r="F24" s="468"/>
      <c r="G24" s="466">
        <f t="shared" si="1"/>
        <v>0</v>
      </c>
      <c r="H24" s="467">
        <f t="shared" si="1"/>
        <v>0</v>
      </c>
      <c r="I24" s="460"/>
    </row>
    <row r="25" spans="1:9" x14ac:dyDescent="0.3">
      <c r="A25" s="624">
        <v>20</v>
      </c>
      <c r="B25" s="306" t="s">
        <v>1254</v>
      </c>
      <c r="C25" s="465">
        <f>SUM(C26:C27)</f>
        <v>0</v>
      </c>
      <c r="D25" s="465">
        <f t="shared" ref="D25:F25" si="4">SUM(D26:D27)</f>
        <v>989.75</v>
      </c>
      <c r="E25" s="465">
        <f t="shared" si="4"/>
        <v>0</v>
      </c>
      <c r="F25" s="465">
        <f t="shared" si="4"/>
        <v>631.34</v>
      </c>
      <c r="G25" s="466">
        <f t="shared" si="1"/>
        <v>0</v>
      </c>
      <c r="H25" s="467">
        <f t="shared" si="1"/>
        <v>-358.40999999999997</v>
      </c>
      <c r="I25" s="460"/>
    </row>
    <row r="26" spans="1:9" x14ac:dyDescent="0.3">
      <c r="A26" s="624">
        <v>21</v>
      </c>
      <c r="B26" s="307" t="s">
        <v>795</v>
      </c>
      <c r="C26" s="468"/>
      <c r="D26" s="468"/>
      <c r="E26" s="468"/>
      <c r="F26" s="468"/>
      <c r="G26" s="620">
        <f t="shared" si="1"/>
        <v>0</v>
      </c>
      <c r="H26" s="621">
        <f t="shared" si="1"/>
        <v>0</v>
      </c>
      <c r="I26" s="460"/>
    </row>
    <row r="27" spans="1:9" x14ac:dyDescent="0.3">
      <c r="A27" s="624">
        <v>22</v>
      </c>
      <c r="B27" s="307" t="s">
        <v>796</v>
      </c>
      <c r="C27" s="468"/>
      <c r="D27" s="470">
        <v>989.75</v>
      </c>
      <c r="E27" s="468"/>
      <c r="F27" s="470">
        <v>631.34</v>
      </c>
      <c r="G27" s="620">
        <f t="shared" si="1"/>
        <v>0</v>
      </c>
      <c r="H27" s="621">
        <f t="shared" si="1"/>
        <v>-358.40999999999997</v>
      </c>
      <c r="I27" s="460"/>
    </row>
    <row r="28" spans="1:9" x14ac:dyDescent="0.3">
      <c r="A28" s="624">
        <v>23</v>
      </c>
      <c r="B28" s="306" t="s">
        <v>1092</v>
      </c>
      <c r="C28" s="468">
        <v>25.07</v>
      </c>
      <c r="D28" s="468"/>
      <c r="E28" s="468">
        <v>81.72</v>
      </c>
      <c r="F28" s="468"/>
      <c r="G28" s="466">
        <f t="shared" si="1"/>
        <v>56.65</v>
      </c>
      <c r="H28" s="467">
        <f t="shared" si="1"/>
        <v>0</v>
      </c>
      <c r="I28" s="460"/>
    </row>
    <row r="29" spans="1:9" x14ac:dyDescent="0.3">
      <c r="A29" s="624">
        <v>24</v>
      </c>
      <c r="B29" s="306" t="s">
        <v>1255</v>
      </c>
      <c r="C29" s="672">
        <f>SUM(C30:C43)</f>
        <v>1977712.5799999998</v>
      </c>
      <c r="D29" s="672">
        <f>SUM(D30:D43)</f>
        <v>0</v>
      </c>
      <c r="E29" s="672">
        <f>SUM(E30:E43)</f>
        <v>2086808.6900000002</v>
      </c>
      <c r="F29" s="672">
        <f>SUM(F30:F43)</f>
        <v>0</v>
      </c>
      <c r="G29" s="673">
        <f t="shared" si="1"/>
        <v>109096.11000000034</v>
      </c>
      <c r="H29" s="674">
        <f t="shared" si="1"/>
        <v>0</v>
      </c>
      <c r="I29" s="471"/>
    </row>
    <row r="30" spans="1:9" x14ac:dyDescent="0.3">
      <c r="A30" s="624">
        <v>25</v>
      </c>
      <c r="B30" s="307" t="s">
        <v>797</v>
      </c>
      <c r="C30" s="468">
        <v>332418.03000000003</v>
      </c>
      <c r="D30" s="468"/>
      <c r="E30" s="468">
        <v>304132.32</v>
      </c>
      <c r="F30" s="468"/>
      <c r="G30" s="620">
        <f t="shared" si="1"/>
        <v>-28285.710000000021</v>
      </c>
      <c r="H30" s="621">
        <f t="shared" si="1"/>
        <v>0</v>
      </c>
      <c r="I30" s="460"/>
    </row>
    <row r="31" spans="1:9" x14ac:dyDescent="0.3">
      <c r="A31" s="624">
        <v>26</v>
      </c>
      <c r="B31" s="307" t="s">
        <v>801</v>
      </c>
      <c r="C31" s="468">
        <v>1000</v>
      </c>
      <c r="D31" s="468"/>
      <c r="E31" s="468"/>
      <c r="F31" s="468"/>
      <c r="G31" s="620">
        <f t="shared" si="1"/>
        <v>-1000</v>
      </c>
      <c r="H31" s="621">
        <f t="shared" si="1"/>
        <v>0</v>
      </c>
      <c r="I31" s="460"/>
    </row>
    <row r="32" spans="1:9" x14ac:dyDescent="0.3">
      <c r="A32" s="624">
        <v>27</v>
      </c>
      <c r="B32" s="307" t="s">
        <v>798</v>
      </c>
      <c r="C32" s="468"/>
      <c r="D32" s="468"/>
      <c r="E32" s="468"/>
      <c r="F32" s="468"/>
      <c r="G32" s="620">
        <f t="shared" si="1"/>
        <v>0</v>
      </c>
      <c r="H32" s="621">
        <f t="shared" si="1"/>
        <v>0</v>
      </c>
      <c r="I32" s="460"/>
    </row>
    <row r="33" spans="1:9" x14ac:dyDescent="0.3">
      <c r="A33" s="624">
        <v>28</v>
      </c>
      <c r="B33" s="307" t="s">
        <v>799</v>
      </c>
      <c r="C33" s="468">
        <v>1442818.89</v>
      </c>
      <c r="D33" s="468"/>
      <c r="E33" s="468">
        <v>1572910.37</v>
      </c>
      <c r="F33" s="468"/>
      <c r="G33" s="620">
        <f t="shared" si="1"/>
        <v>130091.48000000021</v>
      </c>
      <c r="H33" s="621">
        <f t="shared" si="1"/>
        <v>0</v>
      </c>
      <c r="I33" s="460"/>
    </row>
    <row r="34" spans="1:9" x14ac:dyDescent="0.3">
      <c r="A34" s="667">
        <v>29</v>
      </c>
      <c r="B34" s="668" t="s">
        <v>1305</v>
      </c>
      <c r="C34" s="468">
        <v>0</v>
      </c>
      <c r="D34" s="468"/>
      <c r="E34" s="468"/>
      <c r="F34" s="468"/>
      <c r="G34" s="670">
        <f t="shared" ref="G34" si="5">E34-C34</f>
        <v>0</v>
      </c>
      <c r="H34" s="671">
        <f t="shared" ref="H34" si="6">F34-D34</f>
        <v>0</v>
      </c>
      <c r="I34" s="460"/>
    </row>
    <row r="35" spans="1:9" s="118" customFormat="1" x14ac:dyDescent="0.3">
      <c r="A35" s="667">
        <v>30</v>
      </c>
      <c r="B35" s="675" t="s">
        <v>1307</v>
      </c>
      <c r="C35" s="468">
        <v>0</v>
      </c>
      <c r="D35" s="669"/>
      <c r="E35" s="669"/>
      <c r="F35" s="669"/>
      <c r="G35" s="670">
        <f t="shared" si="1"/>
        <v>0</v>
      </c>
      <c r="H35" s="671">
        <f t="shared" si="1"/>
        <v>0</v>
      </c>
    </row>
    <row r="36" spans="1:9" s="118" customFormat="1" x14ac:dyDescent="0.3">
      <c r="A36" s="667">
        <v>31</v>
      </c>
      <c r="B36" s="668" t="s">
        <v>1306</v>
      </c>
      <c r="C36" s="468"/>
      <c r="D36" s="669"/>
      <c r="E36" s="669"/>
      <c r="F36" s="669"/>
      <c r="G36" s="670">
        <f t="shared" ref="G36" si="7">E36-C36</f>
        <v>0</v>
      </c>
      <c r="H36" s="671">
        <f t="shared" ref="H36" si="8">F36-D36</f>
        <v>0</v>
      </c>
    </row>
    <row r="37" spans="1:9" x14ac:dyDescent="0.3">
      <c r="A37" s="667">
        <v>32</v>
      </c>
      <c r="B37" s="307" t="s">
        <v>800</v>
      </c>
      <c r="C37" s="468">
        <v>1000</v>
      </c>
      <c r="D37" s="468"/>
      <c r="E37" s="468"/>
      <c r="F37" s="468"/>
      <c r="G37" s="620">
        <f t="shared" si="1"/>
        <v>-1000</v>
      </c>
      <c r="H37" s="621">
        <f t="shared" si="1"/>
        <v>0</v>
      </c>
      <c r="I37" s="460"/>
    </row>
    <row r="38" spans="1:9" x14ac:dyDescent="0.3">
      <c r="A38" s="667">
        <v>33</v>
      </c>
      <c r="B38" s="625" t="s">
        <v>964</v>
      </c>
      <c r="C38" s="468">
        <v>198585.66</v>
      </c>
      <c r="D38" s="468"/>
      <c r="E38" s="468">
        <v>206716</v>
      </c>
      <c r="F38" s="468"/>
      <c r="G38" s="620">
        <f t="shared" si="1"/>
        <v>8130.3399999999965</v>
      </c>
      <c r="H38" s="621">
        <f t="shared" ref="H38:H102" si="9">F38-D38</f>
        <v>0</v>
      </c>
      <c r="I38" s="460"/>
    </row>
    <row r="39" spans="1:9" x14ac:dyDescent="0.3">
      <c r="A39" s="667">
        <v>34</v>
      </c>
      <c r="B39" s="625" t="s">
        <v>965</v>
      </c>
      <c r="C39" s="468"/>
      <c r="D39" s="468"/>
      <c r="E39" s="468"/>
      <c r="F39" s="468"/>
      <c r="G39" s="620">
        <f t="shared" si="1"/>
        <v>0</v>
      </c>
      <c r="H39" s="621">
        <f t="shared" si="9"/>
        <v>0</v>
      </c>
      <c r="I39" s="460"/>
    </row>
    <row r="40" spans="1:9" x14ac:dyDescent="0.3">
      <c r="A40" s="667">
        <v>35</v>
      </c>
      <c r="B40" s="625" t="s">
        <v>966</v>
      </c>
      <c r="C40" s="468">
        <v>0</v>
      </c>
      <c r="D40" s="468"/>
      <c r="E40" s="468"/>
      <c r="F40" s="468"/>
      <c r="G40" s="620">
        <f t="shared" si="1"/>
        <v>0</v>
      </c>
      <c r="H40" s="621">
        <f t="shared" si="9"/>
        <v>0</v>
      </c>
      <c r="I40" s="460"/>
    </row>
    <row r="41" spans="1:9" x14ac:dyDescent="0.3">
      <c r="A41" s="667">
        <v>36</v>
      </c>
      <c r="B41" s="625" t="s">
        <v>967</v>
      </c>
      <c r="C41" s="468"/>
      <c r="D41" s="468"/>
      <c r="E41" s="468"/>
      <c r="F41" s="468"/>
      <c r="G41" s="620">
        <f t="shared" si="1"/>
        <v>0</v>
      </c>
      <c r="H41" s="621">
        <f t="shared" si="9"/>
        <v>0</v>
      </c>
      <c r="I41" s="460"/>
    </row>
    <row r="42" spans="1:9" x14ac:dyDescent="0.3">
      <c r="A42" s="667">
        <v>37</v>
      </c>
      <c r="B42" s="625" t="s">
        <v>968</v>
      </c>
      <c r="C42" s="468"/>
      <c r="D42" s="468"/>
      <c r="E42" s="468"/>
      <c r="F42" s="468"/>
      <c r="G42" s="620">
        <f t="shared" si="1"/>
        <v>0</v>
      </c>
      <c r="H42" s="621">
        <f t="shared" si="9"/>
        <v>0</v>
      </c>
      <c r="I42" s="460"/>
    </row>
    <row r="43" spans="1:9" x14ac:dyDescent="0.3">
      <c r="A43" s="667">
        <v>38</v>
      </c>
      <c r="B43" s="625" t="s">
        <v>969</v>
      </c>
      <c r="C43" s="468">
        <v>1890</v>
      </c>
      <c r="D43" s="468"/>
      <c r="E43" s="468">
        <v>3050</v>
      </c>
      <c r="F43" s="468"/>
      <c r="G43" s="620">
        <f t="shared" si="1"/>
        <v>1160</v>
      </c>
      <c r="H43" s="621">
        <f t="shared" si="9"/>
        <v>0</v>
      </c>
      <c r="I43" s="460"/>
    </row>
    <row r="44" spans="1:9" x14ac:dyDescent="0.3">
      <c r="A44" s="676">
        <v>39</v>
      </c>
      <c r="B44" s="306" t="s">
        <v>1256</v>
      </c>
      <c r="C44" s="31">
        <f>SUM(C45:C50)</f>
        <v>326806.75</v>
      </c>
      <c r="D44" s="31">
        <f>SUM(D45:D50)</f>
        <v>0</v>
      </c>
      <c r="E44" s="31">
        <f>SUM(E45:E50)</f>
        <v>365779.38</v>
      </c>
      <c r="F44" s="31">
        <f>SUM(F45:F50)</f>
        <v>0</v>
      </c>
      <c r="G44" s="679">
        <f t="shared" si="1"/>
        <v>38972.630000000005</v>
      </c>
      <c r="H44" s="680">
        <f t="shared" si="9"/>
        <v>0</v>
      </c>
      <c r="I44" s="472"/>
    </row>
    <row r="45" spans="1:9" x14ac:dyDescent="0.3">
      <c r="A45" s="667">
        <v>40</v>
      </c>
      <c r="B45" s="307" t="s">
        <v>807</v>
      </c>
      <c r="C45" s="468">
        <v>187339.5</v>
      </c>
      <c r="D45" s="468"/>
      <c r="E45" s="468">
        <v>213263.38</v>
      </c>
      <c r="F45" s="468"/>
      <c r="G45" s="620">
        <f t="shared" si="1"/>
        <v>25923.880000000005</v>
      </c>
      <c r="H45" s="621">
        <f t="shared" si="9"/>
        <v>0</v>
      </c>
      <c r="I45" s="460"/>
    </row>
    <row r="46" spans="1:9" x14ac:dyDescent="0.3">
      <c r="A46" s="667">
        <v>41</v>
      </c>
      <c r="B46" s="307" t="s">
        <v>802</v>
      </c>
      <c r="C46" s="468">
        <v>27040</v>
      </c>
      <c r="D46" s="468"/>
      <c r="E46" s="468">
        <v>31500</v>
      </c>
      <c r="F46" s="468"/>
      <c r="G46" s="620">
        <f t="shared" si="1"/>
        <v>4460</v>
      </c>
      <c r="H46" s="621">
        <f t="shared" si="9"/>
        <v>0</v>
      </c>
      <c r="I46" s="460"/>
    </row>
    <row r="47" spans="1:9" x14ac:dyDescent="0.3">
      <c r="A47" s="667">
        <v>42</v>
      </c>
      <c r="B47" s="307" t="s">
        <v>803</v>
      </c>
      <c r="C47" s="468">
        <v>2875</v>
      </c>
      <c r="D47" s="468"/>
      <c r="E47" s="468">
        <v>3045</v>
      </c>
      <c r="F47" s="468"/>
      <c r="G47" s="620">
        <f t="shared" si="1"/>
        <v>170</v>
      </c>
      <c r="H47" s="621">
        <f t="shared" si="9"/>
        <v>0</v>
      </c>
      <c r="I47" s="460"/>
    </row>
    <row r="48" spans="1:9" x14ac:dyDescent="0.3">
      <c r="A48" s="667">
        <v>43</v>
      </c>
      <c r="B48" s="307" t="s">
        <v>804</v>
      </c>
      <c r="C48" s="468">
        <v>106739.25</v>
      </c>
      <c r="D48" s="468"/>
      <c r="E48" s="468">
        <v>112256</v>
      </c>
      <c r="F48" s="468"/>
      <c r="G48" s="620">
        <f t="shared" si="1"/>
        <v>5516.75</v>
      </c>
      <c r="H48" s="621">
        <f t="shared" si="9"/>
        <v>0</v>
      </c>
      <c r="I48" s="460"/>
    </row>
    <row r="49" spans="1:9" x14ac:dyDescent="0.3">
      <c r="A49" s="667">
        <v>44</v>
      </c>
      <c r="B49" s="307" t="s">
        <v>805</v>
      </c>
      <c r="C49" s="468">
        <v>2208</v>
      </c>
      <c r="D49" s="468"/>
      <c r="E49" s="468">
        <v>5320</v>
      </c>
      <c r="F49" s="468"/>
      <c r="G49" s="620">
        <f t="shared" si="1"/>
        <v>3112</v>
      </c>
      <c r="H49" s="621">
        <f t="shared" si="9"/>
        <v>0</v>
      </c>
      <c r="I49" s="460"/>
    </row>
    <row r="50" spans="1:9" ht="15.75" customHeight="1" x14ac:dyDescent="0.3">
      <c r="A50" s="667">
        <v>45</v>
      </c>
      <c r="B50" s="307" t="s">
        <v>806</v>
      </c>
      <c r="C50" s="468">
        <v>605</v>
      </c>
      <c r="D50" s="468"/>
      <c r="E50" s="468">
        <v>395</v>
      </c>
      <c r="F50" s="468"/>
      <c r="G50" s="620">
        <f t="shared" si="1"/>
        <v>-210</v>
      </c>
      <c r="H50" s="621">
        <f t="shared" si="9"/>
        <v>0</v>
      </c>
      <c r="I50" s="460"/>
    </row>
    <row r="51" spans="1:9" ht="15.75" customHeight="1" x14ac:dyDescent="0.3">
      <c r="A51" s="667">
        <v>46</v>
      </c>
      <c r="B51" s="625" t="s">
        <v>970</v>
      </c>
      <c r="C51" s="468"/>
      <c r="D51" s="468"/>
      <c r="E51" s="468"/>
      <c r="F51" s="468"/>
      <c r="G51" s="620">
        <f t="shared" si="1"/>
        <v>0</v>
      </c>
      <c r="H51" s="621">
        <f t="shared" si="9"/>
        <v>0</v>
      </c>
      <c r="I51" s="473"/>
    </row>
    <row r="52" spans="1:9" ht="15.75" customHeight="1" x14ac:dyDescent="0.3">
      <c r="A52" s="667">
        <v>47</v>
      </c>
      <c r="B52" s="625" t="s">
        <v>963</v>
      </c>
      <c r="C52" s="468"/>
      <c r="D52" s="468"/>
      <c r="E52" s="468"/>
      <c r="F52" s="468"/>
      <c r="G52" s="620">
        <f t="shared" si="1"/>
        <v>0</v>
      </c>
      <c r="H52" s="621">
        <f t="shared" si="9"/>
        <v>0</v>
      </c>
      <c r="I52" s="473"/>
    </row>
    <row r="53" spans="1:9" s="203" customFormat="1" ht="15.75" customHeight="1" x14ac:dyDescent="0.35">
      <c r="A53" s="676">
        <v>48</v>
      </c>
      <c r="B53" s="306" t="s">
        <v>1257</v>
      </c>
      <c r="C53" s="465">
        <f>SUM(C54:C63)</f>
        <v>1572983.94</v>
      </c>
      <c r="D53" s="465">
        <f t="shared" ref="D53:F53" si="10">SUM(D54:D63)</f>
        <v>105738.75</v>
      </c>
      <c r="E53" s="465">
        <f t="shared" si="10"/>
        <v>1789015.03</v>
      </c>
      <c r="F53" s="465">
        <f t="shared" si="10"/>
        <v>104549.21</v>
      </c>
      <c r="G53" s="466">
        <f t="shared" si="1"/>
        <v>216031.09000000008</v>
      </c>
      <c r="H53" s="467">
        <f t="shared" si="9"/>
        <v>-1189.5399999999936</v>
      </c>
      <c r="I53" s="460"/>
    </row>
    <row r="54" spans="1:9" x14ac:dyDescent="0.3">
      <c r="A54" s="667">
        <v>49</v>
      </c>
      <c r="B54" s="307" t="s">
        <v>808</v>
      </c>
      <c r="C54" s="468">
        <v>180</v>
      </c>
      <c r="D54" s="468"/>
      <c r="E54" s="468">
        <v>180</v>
      </c>
      <c r="F54" s="468"/>
      <c r="G54" s="620">
        <f t="shared" si="1"/>
        <v>0</v>
      </c>
      <c r="H54" s="621">
        <f t="shared" si="9"/>
        <v>0</v>
      </c>
      <c r="I54" s="460"/>
    </row>
    <row r="55" spans="1:9" x14ac:dyDescent="0.3">
      <c r="A55" s="667">
        <v>50</v>
      </c>
      <c r="B55" s="307" t="s">
        <v>809</v>
      </c>
      <c r="C55" s="468"/>
      <c r="D55" s="468"/>
      <c r="E55" s="468"/>
      <c r="F55" s="468"/>
      <c r="G55" s="620">
        <f t="shared" si="1"/>
        <v>0</v>
      </c>
      <c r="H55" s="621">
        <f t="shared" si="9"/>
        <v>0</v>
      </c>
      <c r="I55" s="460"/>
    </row>
    <row r="56" spans="1:9" x14ac:dyDescent="0.3">
      <c r="A56" s="667">
        <v>51</v>
      </c>
      <c r="B56" s="307" t="s">
        <v>74</v>
      </c>
      <c r="C56" s="468"/>
      <c r="D56" s="468"/>
      <c r="E56" s="468"/>
      <c r="F56" s="468"/>
      <c r="G56" s="620">
        <f t="shared" si="1"/>
        <v>0</v>
      </c>
      <c r="H56" s="621">
        <f t="shared" si="9"/>
        <v>0</v>
      </c>
      <c r="I56" s="460"/>
    </row>
    <row r="57" spans="1:9" x14ac:dyDescent="0.3">
      <c r="A57" s="667">
        <v>52</v>
      </c>
      <c r="B57" s="307" t="s">
        <v>75</v>
      </c>
      <c r="C57" s="468"/>
      <c r="D57" s="468"/>
      <c r="E57" s="468"/>
      <c r="F57" s="468"/>
      <c r="G57" s="620">
        <f t="shared" si="1"/>
        <v>0</v>
      </c>
      <c r="H57" s="621">
        <f t="shared" si="9"/>
        <v>0</v>
      </c>
      <c r="I57" s="460"/>
    </row>
    <row r="58" spans="1:9" x14ac:dyDescent="0.3">
      <c r="A58" s="667">
        <v>53</v>
      </c>
      <c r="B58" s="307" t="s">
        <v>76</v>
      </c>
      <c r="C58" s="468"/>
      <c r="D58" s="468"/>
      <c r="E58" s="468"/>
      <c r="F58" s="468"/>
      <c r="G58" s="620">
        <f t="shared" si="1"/>
        <v>0</v>
      </c>
      <c r="H58" s="621">
        <f t="shared" si="9"/>
        <v>0</v>
      </c>
      <c r="I58" s="460"/>
    </row>
    <row r="59" spans="1:9" x14ac:dyDescent="0.3">
      <c r="A59" s="667">
        <v>54</v>
      </c>
      <c r="B59" s="307" t="s">
        <v>810</v>
      </c>
      <c r="C59" s="468">
        <v>1499474.29</v>
      </c>
      <c r="D59" s="468"/>
      <c r="E59" s="468">
        <v>1677774.21</v>
      </c>
      <c r="F59" s="468"/>
      <c r="G59" s="620">
        <f t="shared" si="1"/>
        <v>178299.91999999993</v>
      </c>
      <c r="H59" s="621">
        <f t="shared" si="9"/>
        <v>0</v>
      </c>
      <c r="I59" s="460"/>
    </row>
    <row r="60" spans="1:9" ht="15.75" customHeight="1" x14ac:dyDescent="0.3">
      <c r="A60" s="667">
        <v>55</v>
      </c>
      <c r="B60" s="626" t="s">
        <v>811</v>
      </c>
      <c r="C60" s="468"/>
      <c r="D60" s="468"/>
      <c r="E60" s="468"/>
      <c r="F60" s="468"/>
      <c r="G60" s="620">
        <f t="shared" si="1"/>
        <v>0</v>
      </c>
      <c r="H60" s="621">
        <f t="shared" si="9"/>
        <v>0</v>
      </c>
      <c r="I60" s="460"/>
    </row>
    <row r="61" spans="1:9" x14ac:dyDescent="0.3">
      <c r="A61" s="667">
        <v>56</v>
      </c>
      <c r="B61" s="307" t="s">
        <v>77</v>
      </c>
      <c r="C61" s="468">
        <v>29</v>
      </c>
      <c r="D61" s="468"/>
      <c r="E61" s="468"/>
      <c r="F61" s="468"/>
      <c r="G61" s="620">
        <f t="shared" si="1"/>
        <v>-29</v>
      </c>
      <c r="H61" s="621">
        <f t="shared" si="9"/>
        <v>0</v>
      </c>
      <c r="I61" s="460"/>
    </row>
    <row r="62" spans="1:9" x14ac:dyDescent="0.3">
      <c r="A62" s="667">
        <v>57</v>
      </c>
      <c r="B62" s="307" t="s">
        <v>812</v>
      </c>
      <c r="C62" s="468">
        <v>9485</v>
      </c>
      <c r="D62" s="468"/>
      <c r="E62" s="468">
        <v>52505</v>
      </c>
      <c r="F62" s="468"/>
      <c r="G62" s="620">
        <f t="shared" si="1"/>
        <v>43020</v>
      </c>
      <c r="H62" s="621">
        <f t="shared" si="9"/>
        <v>0</v>
      </c>
      <c r="I62" s="460"/>
    </row>
    <row r="63" spans="1:9" ht="15.75" customHeight="1" x14ac:dyDescent="0.3">
      <c r="A63" s="667">
        <v>58</v>
      </c>
      <c r="B63" s="627" t="s">
        <v>1177</v>
      </c>
      <c r="C63" s="468">
        <v>63815.65</v>
      </c>
      <c r="D63" s="468">
        <v>105738.75</v>
      </c>
      <c r="E63" s="468">
        <v>58555.82</v>
      </c>
      <c r="F63" s="468">
        <v>104549.21</v>
      </c>
      <c r="G63" s="620">
        <f t="shared" si="1"/>
        <v>-5259.8300000000017</v>
      </c>
      <c r="H63" s="621">
        <f t="shared" si="9"/>
        <v>-1189.5399999999936</v>
      </c>
      <c r="I63" s="460"/>
    </row>
    <row r="64" spans="1:9" ht="15.75" customHeight="1" x14ac:dyDescent="0.3">
      <c r="A64" s="676">
        <v>59</v>
      </c>
      <c r="B64" s="306" t="s">
        <v>251</v>
      </c>
      <c r="C64" s="468"/>
      <c r="D64" s="468"/>
      <c r="E64" s="468"/>
      <c r="F64" s="468"/>
      <c r="G64" s="466">
        <f t="shared" si="1"/>
        <v>0</v>
      </c>
      <c r="H64" s="467">
        <f t="shared" si="9"/>
        <v>0</v>
      </c>
      <c r="I64" s="460"/>
    </row>
    <row r="65" spans="1:9" ht="15.75" customHeight="1" x14ac:dyDescent="0.3">
      <c r="A65" s="676">
        <v>60</v>
      </c>
      <c r="B65" s="306" t="s">
        <v>90</v>
      </c>
      <c r="C65" s="468"/>
      <c r="D65" s="468"/>
      <c r="E65" s="468"/>
      <c r="F65" s="468"/>
      <c r="G65" s="466">
        <f t="shared" si="1"/>
        <v>0</v>
      </c>
      <c r="H65" s="467">
        <f t="shared" si="9"/>
        <v>0</v>
      </c>
      <c r="I65" s="460"/>
    </row>
    <row r="66" spans="1:9" ht="15.75" customHeight="1" x14ac:dyDescent="0.3">
      <c r="A66" s="676">
        <v>61</v>
      </c>
      <c r="B66" s="306" t="s">
        <v>89</v>
      </c>
      <c r="C66" s="468"/>
      <c r="D66" s="468"/>
      <c r="E66" s="468"/>
      <c r="F66" s="468"/>
      <c r="G66" s="466">
        <f t="shared" si="1"/>
        <v>0</v>
      </c>
      <c r="H66" s="467">
        <f t="shared" si="9"/>
        <v>0</v>
      </c>
      <c r="I66" s="460"/>
    </row>
    <row r="67" spans="1:9" ht="15.75" customHeight="1" x14ac:dyDescent="0.3">
      <c r="A67" s="676">
        <v>62</v>
      </c>
      <c r="B67" s="306" t="s">
        <v>235</v>
      </c>
      <c r="C67" s="468"/>
      <c r="D67" s="468"/>
      <c r="E67" s="468"/>
      <c r="F67" s="468"/>
      <c r="G67" s="466">
        <f t="shared" si="1"/>
        <v>0</v>
      </c>
      <c r="H67" s="467">
        <f t="shared" si="9"/>
        <v>0</v>
      </c>
      <c r="I67" s="460"/>
    </row>
    <row r="68" spans="1:9" ht="15.75" customHeight="1" x14ac:dyDescent="0.3">
      <c r="A68" s="676">
        <v>63</v>
      </c>
      <c r="B68" s="306" t="s">
        <v>813</v>
      </c>
      <c r="C68" s="468"/>
      <c r="D68" s="468"/>
      <c r="E68" s="468"/>
      <c r="F68" s="468"/>
      <c r="G68" s="466">
        <f t="shared" si="1"/>
        <v>0</v>
      </c>
      <c r="H68" s="467">
        <f t="shared" si="9"/>
        <v>0</v>
      </c>
      <c r="I68" s="460"/>
    </row>
    <row r="69" spans="1:9" ht="18.75" customHeight="1" x14ac:dyDescent="0.3">
      <c r="A69" s="676">
        <v>64</v>
      </c>
      <c r="B69" s="306" t="s">
        <v>1258</v>
      </c>
      <c r="C69" s="474">
        <f>SUM(C70:C75)</f>
        <v>92403.54</v>
      </c>
      <c r="D69" s="474">
        <f t="shared" ref="D69:F69" si="11">SUM(D70:D75)</f>
        <v>0</v>
      </c>
      <c r="E69" s="474">
        <f t="shared" si="11"/>
        <v>87175.66</v>
      </c>
      <c r="F69" s="474">
        <f t="shared" si="11"/>
        <v>0</v>
      </c>
      <c r="G69" s="466">
        <f t="shared" si="1"/>
        <v>-5227.8799999999901</v>
      </c>
      <c r="H69" s="467">
        <f t="shared" si="9"/>
        <v>0</v>
      </c>
      <c r="I69" s="460"/>
    </row>
    <row r="70" spans="1:9" ht="18.75" customHeight="1" x14ac:dyDescent="0.3">
      <c r="A70" s="667">
        <v>65</v>
      </c>
      <c r="B70" s="307" t="s">
        <v>1093</v>
      </c>
      <c r="C70" s="468"/>
      <c r="D70" s="475" t="s">
        <v>228</v>
      </c>
      <c r="E70" s="468"/>
      <c r="F70" s="475" t="s">
        <v>228</v>
      </c>
      <c r="G70" s="620">
        <f t="shared" si="1"/>
        <v>0</v>
      </c>
      <c r="H70" s="620" t="s">
        <v>228</v>
      </c>
      <c r="I70" s="460"/>
    </row>
    <row r="71" spans="1:9" ht="15.75" customHeight="1" x14ac:dyDescent="0.3">
      <c r="A71" s="667">
        <v>66</v>
      </c>
      <c r="B71" s="307" t="s">
        <v>170</v>
      </c>
      <c r="C71" s="468"/>
      <c r="D71" s="475" t="s">
        <v>228</v>
      </c>
      <c r="E71" s="468"/>
      <c r="F71" s="475" t="s">
        <v>228</v>
      </c>
      <c r="G71" s="620">
        <f t="shared" si="1"/>
        <v>0</v>
      </c>
      <c r="H71" s="620" t="s">
        <v>228</v>
      </c>
      <c r="I71" s="460"/>
    </row>
    <row r="72" spans="1:9" ht="15.75" customHeight="1" x14ac:dyDescent="0.3">
      <c r="A72" s="667">
        <v>67</v>
      </c>
      <c r="B72" s="307" t="s">
        <v>78</v>
      </c>
      <c r="C72" s="468">
        <v>63798.5</v>
      </c>
      <c r="D72" s="475" t="s">
        <v>228</v>
      </c>
      <c r="E72" s="468">
        <v>76425</v>
      </c>
      <c r="F72" s="475" t="s">
        <v>228</v>
      </c>
      <c r="G72" s="620">
        <f t="shared" si="1"/>
        <v>12626.5</v>
      </c>
      <c r="H72" s="620" t="s">
        <v>228</v>
      </c>
      <c r="I72" s="460"/>
    </row>
    <row r="73" spans="1:9" ht="15.75" customHeight="1" x14ac:dyDescent="0.3">
      <c r="A73" s="667">
        <v>68</v>
      </c>
      <c r="B73" s="307" t="s">
        <v>814</v>
      </c>
      <c r="C73" s="468">
        <v>27149.39</v>
      </c>
      <c r="D73" s="475" t="s">
        <v>228</v>
      </c>
      <c r="E73" s="468">
        <v>3903.41</v>
      </c>
      <c r="F73" s="475" t="s">
        <v>228</v>
      </c>
      <c r="G73" s="620">
        <f t="shared" si="1"/>
        <v>-23245.98</v>
      </c>
      <c r="H73" s="620" t="s">
        <v>228</v>
      </c>
      <c r="I73" s="460"/>
    </row>
    <row r="74" spans="1:9" ht="15.75" customHeight="1" x14ac:dyDescent="0.3">
      <c r="A74" s="667">
        <v>69</v>
      </c>
      <c r="B74" s="307" t="s">
        <v>1259</v>
      </c>
      <c r="C74" s="468"/>
      <c r="D74" s="475" t="s">
        <v>228</v>
      </c>
      <c r="E74" s="468"/>
      <c r="F74" s="475" t="s">
        <v>228</v>
      </c>
      <c r="G74" s="620">
        <f t="shared" si="1"/>
        <v>0</v>
      </c>
      <c r="H74" s="620" t="s">
        <v>228</v>
      </c>
      <c r="I74" s="460"/>
    </row>
    <row r="75" spans="1:9" ht="15.75" customHeight="1" x14ac:dyDescent="0.3">
      <c r="A75" s="667">
        <v>70</v>
      </c>
      <c r="B75" s="625" t="s">
        <v>1006</v>
      </c>
      <c r="C75" s="468">
        <v>1455.65</v>
      </c>
      <c r="D75" s="475" t="s">
        <v>228</v>
      </c>
      <c r="E75" s="468">
        <v>6847.25</v>
      </c>
      <c r="F75" s="475" t="s">
        <v>228</v>
      </c>
      <c r="G75" s="620">
        <f t="shared" si="1"/>
        <v>5391.6</v>
      </c>
      <c r="H75" s="620" t="s">
        <v>228</v>
      </c>
      <c r="I75" s="460"/>
    </row>
    <row r="76" spans="1:9" x14ac:dyDescent="0.3">
      <c r="A76" s="676">
        <v>71</v>
      </c>
      <c r="B76" s="306" t="s">
        <v>252</v>
      </c>
      <c r="C76" s="468"/>
      <c r="D76" s="468"/>
      <c r="E76" s="468"/>
      <c r="F76" s="468"/>
      <c r="G76" s="466">
        <f t="shared" si="1"/>
        <v>0</v>
      </c>
      <c r="H76" s="467">
        <f t="shared" si="9"/>
        <v>0</v>
      </c>
      <c r="I76" s="460"/>
    </row>
    <row r="77" spans="1:9" x14ac:dyDescent="0.3">
      <c r="A77" s="676">
        <v>72</v>
      </c>
      <c r="B77" s="306" t="s">
        <v>815</v>
      </c>
      <c r="C77" s="468"/>
      <c r="D77" s="468"/>
      <c r="E77" s="468"/>
      <c r="F77" s="468"/>
      <c r="G77" s="466">
        <f t="shared" si="1"/>
        <v>0</v>
      </c>
      <c r="H77" s="467">
        <f t="shared" si="9"/>
        <v>0</v>
      </c>
      <c r="I77" s="460"/>
    </row>
    <row r="78" spans="1:9" x14ac:dyDescent="0.3">
      <c r="A78" s="676">
        <v>73</v>
      </c>
      <c r="B78" s="306" t="s">
        <v>959</v>
      </c>
      <c r="C78" s="468"/>
      <c r="D78" s="468"/>
      <c r="E78" s="468"/>
      <c r="F78" s="468"/>
      <c r="G78" s="466">
        <f t="shared" si="1"/>
        <v>0</v>
      </c>
      <c r="H78" s="467">
        <f t="shared" si="9"/>
        <v>0</v>
      </c>
      <c r="I78" s="460"/>
    </row>
    <row r="79" spans="1:9" s="118" customFormat="1" x14ac:dyDescent="0.3">
      <c r="A79" s="676">
        <v>74</v>
      </c>
      <c r="B79" s="677" t="s">
        <v>1308</v>
      </c>
      <c r="C79" s="669"/>
      <c r="D79" s="669"/>
      <c r="E79" s="669"/>
      <c r="F79" s="669"/>
      <c r="G79" s="673">
        <f t="shared" ref="G79" si="12">E79-C79</f>
        <v>0</v>
      </c>
      <c r="H79" s="674">
        <f t="shared" ref="H79" si="13">F79-D79</f>
        <v>0</v>
      </c>
    </row>
    <row r="80" spans="1:9" x14ac:dyDescent="0.3">
      <c r="A80" s="676">
        <v>75</v>
      </c>
      <c r="B80" s="628" t="s">
        <v>91</v>
      </c>
      <c r="C80" s="468"/>
      <c r="D80" s="468"/>
      <c r="E80" s="468"/>
      <c r="F80" s="468"/>
      <c r="G80" s="466">
        <f t="shared" si="1"/>
        <v>0</v>
      </c>
      <c r="H80" s="467">
        <f t="shared" si="9"/>
        <v>0</v>
      </c>
      <c r="I80" s="460"/>
    </row>
    <row r="81" spans="1:9" x14ac:dyDescent="0.3">
      <c r="A81" s="676">
        <v>76</v>
      </c>
      <c r="B81" s="628" t="s">
        <v>816</v>
      </c>
      <c r="C81" s="468"/>
      <c r="D81" s="468"/>
      <c r="E81" s="468"/>
      <c r="F81" s="468"/>
      <c r="G81" s="466">
        <f t="shared" si="1"/>
        <v>0</v>
      </c>
      <c r="H81" s="467">
        <f t="shared" si="9"/>
        <v>0</v>
      </c>
      <c r="I81" s="460"/>
    </row>
    <row r="82" spans="1:9" x14ac:dyDescent="0.3">
      <c r="A82" s="676">
        <v>77</v>
      </c>
      <c r="B82" s="629" t="s">
        <v>615</v>
      </c>
      <c r="C82" s="468"/>
      <c r="D82" s="468"/>
      <c r="E82" s="468"/>
      <c r="F82" s="468"/>
      <c r="G82" s="466">
        <f t="shared" si="1"/>
        <v>0</v>
      </c>
      <c r="H82" s="467">
        <f t="shared" si="9"/>
        <v>0</v>
      </c>
      <c r="I82" s="460"/>
    </row>
    <row r="83" spans="1:9" x14ac:dyDescent="0.3">
      <c r="A83" s="676">
        <v>78</v>
      </c>
      <c r="B83" s="628" t="s">
        <v>1260</v>
      </c>
      <c r="C83" s="466">
        <f>SUM(C84:C92)</f>
        <v>0</v>
      </c>
      <c r="D83" s="466">
        <f t="shared" ref="D83:F83" si="14">SUM(D84:D92)</f>
        <v>0</v>
      </c>
      <c r="E83" s="466">
        <f t="shared" si="14"/>
        <v>0</v>
      </c>
      <c r="F83" s="466">
        <f t="shared" si="14"/>
        <v>0</v>
      </c>
      <c r="G83" s="466">
        <f t="shared" si="1"/>
        <v>0</v>
      </c>
      <c r="H83" s="467">
        <f t="shared" si="9"/>
        <v>0</v>
      </c>
      <c r="I83" s="613"/>
    </row>
    <row r="84" spans="1:9" x14ac:dyDescent="0.3">
      <c r="A84" s="667">
        <v>79</v>
      </c>
      <c r="B84" s="630" t="s">
        <v>1091</v>
      </c>
      <c r="C84" s="468"/>
      <c r="D84" s="468"/>
      <c r="E84" s="468"/>
      <c r="F84" s="468"/>
      <c r="G84" s="620">
        <f t="shared" si="1"/>
        <v>0</v>
      </c>
      <c r="H84" s="621">
        <f t="shared" si="9"/>
        <v>0</v>
      </c>
      <c r="I84" s="613"/>
    </row>
    <row r="85" spans="1:9" x14ac:dyDescent="0.3">
      <c r="A85" s="667">
        <v>80</v>
      </c>
      <c r="B85" s="630" t="s">
        <v>1049</v>
      </c>
      <c r="C85" s="468"/>
      <c r="D85" s="468"/>
      <c r="E85" s="468"/>
      <c r="F85" s="468"/>
      <c r="G85" s="620">
        <f t="shared" si="1"/>
        <v>0</v>
      </c>
      <c r="H85" s="621">
        <f t="shared" si="9"/>
        <v>0</v>
      </c>
      <c r="I85" s="606"/>
    </row>
    <row r="86" spans="1:9" x14ac:dyDescent="0.3">
      <c r="A86" s="667">
        <v>81</v>
      </c>
      <c r="B86" s="630" t="s">
        <v>1063</v>
      </c>
      <c r="C86" s="468"/>
      <c r="D86" s="468"/>
      <c r="E86" s="468"/>
      <c r="F86" s="468"/>
      <c r="G86" s="620">
        <f t="shared" si="1"/>
        <v>0</v>
      </c>
      <c r="H86" s="621">
        <f t="shared" si="9"/>
        <v>0</v>
      </c>
      <c r="I86" s="606"/>
    </row>
    <row r="87" spans="1:9" x14ac:dyDescent="0.3">
      <c r="A87" s="667">
        <v>82</v>
      </c>
      <c r="B87" s="630" t="s">
        <v>1064</v>
      </c>
      <c r="C87" s="468"/>
      <c r="D87" s="468"/>
      <c r="E87" s="468"/>
      <c r="F87" s="468"/>
      <c r="G87" s="620">
        <f t="shared" si="1"/>
        <v>0</v>
      </c>
      <c r="H87" s="621">
        <f t="shared" si="9"/>
        <v>0</v>
      </c>
      <c r="I87" s="606"/>
    </row>
    <row r="88" spans="1:9" x14ac:dyDescent="0.3">
      <c r="A88" s="667">
        <v>83</v>
      </c>
      <c r="B88" s="630" t="s">
        <v>1065</v>
      </c>
      <c r="C88" s="468"/>
      <c r="D88" s="468"/>
      <c r="E88" s="468"/>
      <c r="F88" s="468"/>
      <c r="G88" s="620">
        <f t="shared" si="1"/>
        <v>0</v>
      </c>
      <c r="H88" s="621">
        <f t="shared" si="9"/>
        <v>0</v>
      </c>
      <c r="I88" s="606"/>
    </row>
    <row r="89" spans="1:9" x14ac:dyDescent="0.3">
      <c r="A89" s="667">
        <v>84</v>
      </c>
      <c r="B89" s="630" t="s">
        <v>1050</v>
      </c>
      <c r="C89" s="468"/>
      <c r="D89" s="468"/>
      <c r="E89" s="468"/>
      <c r="F89" s="468"/>
      <c r="G89" s="620">
        <f t="shared" si="1"/>
        <v>0</v>
      </c>
      <c r="H89" s="621">
        <f t="shared" si="9"/>
        <v>0</v>
      </c>
      <c r="I89" s="606"/>
    </row>
    <row r="90" spans="1:9" x14ac:dyDescent="0.3">
      <c r="A90" s="667">
        <v>85</v>
      </c>
      <c r="B90" s="630" t="s">
        <v>1051</v>
      </c>
      <c r="C90" s="468"/>
      <c r="D90" s="468"/>
      <c r="E90" s="468"/>
      <c r="F90" s="468"/>
      <c r="G90" s="620">
        <f t="shared" si="1"/>
        <v>0</v>
      </c>
      <c r="H90" s="621">
        <f t="shared" si="9"/>
        <v>0</v>
      </c>
      <c r="I90" s="606"/>
    </row>
    <row r="91" spans="1:9" x14ac:dyDescent="0.3">
      <c r="A91" s="667">
        <v>86</v>
      </c>
      <c r="B91" s="630" t="s">
        <v>1052</v>
      </c>
      <c r="C91" s="468"/>
      <c r="D91" s="468"/>
      <c r="E91" s="468"/>
      <c r="F91" s="468"/>
      <c r="G91" s="620">
        <f t="shared" si="1"/>
        <v>0</v>
      </c>
      <c r="H91" s="621">
        <f t="shared" si="9"/>
        <v>0</v>
      </c>
      <c r="I91" s="606"/>
    </row>
    <row r="92" spans="1:9" x14ac:dyDescent="0.3">
      <c r="A92" s="667">
        <v>87</v>
      </c>
      <c r="B92" s="630" t="s">
        <v>1066</v>
      </c>
      <c r="C92" s="468"/>
      <c r="D92" s="468"/>
      <c r="E92" s="468"/>
      <c r="F92" s="468"/>
      <c r="G92" s="620">
        <f t="shared" si="1"/>
        <v>0</v>
      </c>
      <c r="H92" s="621">
        <f t="shared" si="9"/>
        <v>0</v>
      </c>
      <c r="I92" s="606"/>
    </row>
    <row r="93" spans="1:9" x14ac:dyDescent="0.3">
      <c r="A93" s="676">
        <v>88</v>
      </c>
      <c r="B93" s="306" t="s">
        <v>1261</v>
      </c>
      <c r="C93" s="466">
        <f>SUM(C94:C103)</f>
        <v>20791698.260000002</v>
      </c>
      <c r="D93" s="466">
        <f t="shared" ref="D93:F93" si="15">SUM(D94:D103)</f>
        <v>0</v>
      </c>
      <c r="E93" s="466">
        <f t="shared" si="15"/>
        <v>24155226.800000001</v>
      </c>
      <c r="F93" s="466">
        <f t="shared" si="15"/>
        <v>0</v>
      </c>
      <c r="G93" s="466">
        <f t="shared" si="1"/>
        <v>3363528.5399999991</v>
      </c>
      <c r="H93" s="467">
        <f t="shared" si="9"/>
        <v>0</v>
      </c>
      <c r="I93" s="350"/>
    </row>
    <row r="94" spans="1:9" x14ac:dyDescent="0.3">
      <c r="A94" s="667">
        <v>89</v>
      </c>
      <c r="B94" s="630" t="s">
        <v>1053</v>
      </c>
      <c r="C94" s="468">
        <v>18668416.68</v>
      </c>
      <c r="D94" s="468"/>
      <c r="E94" s="468">
        <v>20519911.559999999</v>
      </c>
      <c r="F94" s="468"/>
      <c r="G94" s="620">
        <f t="shared" si="1"/>
        <v>1851494.879999999</v>
      </c>
      <c r="H94" s="621">
        <f t="shared" si="9"/>
        <v>0</v>
      </c>
      <c r="I94" s="460"/>
    </row>
    <row r="95" spans="1:9" x14ac:dyDescent="0.3">
      <c r="A95" s="667">
        <v>90</v>
      </c>
      <c r="B95" s="631" t="s">
        <v>1054</v>
      </c>
      <c r="C95" s="468">
        <v>170696.62</v>
      </c>
      <c r="D95" s="468"/>
      <c r="E95" s="468">
        <v>169023.41</v>
      </c>
      <c r="F95" s="468"/>
      <c r="G95" s="620">
        <f t="shared" ref="G95:H104" si="16">E95-C95</f>
        <v>-1673.2099999999919</v>
      </c>
      <c r="H95" s="621">
        <f t="shared" si="9"/>
        <v>0</v>
      </c>
      <c r="I95" s="460"/>
    </row>
    <row r="96" spans="1:9" x14ac:dyDescent="0.3">
      <c r="A96" s="667">
        <v>91</v>
      </c>
      <c r="B96" s="631" t="s">
        <v>1055</v>
      </c>
      <c r="C96" s="468">
        <v>-319633.5</v>
      </c>
      <c r="D96" s="468"/>
      <c r="E96" s="468">
        <v>-512837.62</v>
      </c>
      <c r="F96" s="468"/>
      <c r="G96" s="620">
        <f t="shared" si="16"/>
        <v>-193204.12</v>
      </c>
      <c r="H96" s="621">
        <f t="shared" si="9"/>
        <v>0</v>
      </c>
      <c r="I96" s="460"/>
    </row>
    <row r="97" spans="1:9" x14ac:dyDescent="0.3">
      <c r="A97" s="667">
        <v>92</v>
      </c>
      <c r="B97" s="631" t="s">
        <v>1056</v>
      </c>
      <c r="C97" s="468">
        <v>612309.39</v>
      </c>
      <c r="D97" s="468"/>
      <c r="E97" s="468">
        <v>599515.05000000005</v>
      </c>
      <c r="F97" s="468"/>
      <c r="G97" s="620">
        <f t="shared" si="16"/>
        <v>-12794.339999999967</v>
      </c>
      <c r="H97" s="621">
        <f t="shared" si="9"/>
        <v>0</v>
      </c>
      <c r="I97" s="460"/>
    </row>
    <row r="98" spans="1:9" x14ac:dyDescent="0.3">
      <c r="A98" s="667">
        <v>93</v>
      </c>
      <c r="B98" s="631" t="s">
        <v>1057</v>
      </c>
      <c r="C98" s="468">
        <v>532708.16</v>
      </c>
      <c r="D98" s="468"/>
      <c r="E98" s="468">
        <v>638397.1</v>
      </c>
      <c r="F98" s="468"/>
      <c r="G98" s="620">
        <f t="shared" si="16"/>
        <v>105688.93999999994</v>
      </c>
      <c r="H98" s="621">
        <f t="shared" si="9"/>
        <v>0</v>
      </c>
      <c r="I98" s="460"/>
    </row>
    <row r="99" spans="1:9" x14ac:dyDescent="0.3">
      <c r="A99" s="667">
        <v>94</v>
      </c>
      <c r="B99" s="631" t="s">
        <v>1058</v>
      </c>
      <c r="C99" s="468"/>
      <c r="D99" s="468"/>
      <c r="E99" s="468"/>
      <c r="F99" s="468"/>
      <c r="G99" s="620">
        <f t="shared" si="16"/>
        <v>0</v>
      </c>
      <c r="H99" s="621">
        <f t="shared" si="9"/>
        <v>0</v>
      </c>
      <c r="I99" s="460"/>
    </row>
    <row r="100" spans="1:9" x14ac:dyDescent="0.3">
      <c r="A100" s="667">
        <v>95</v>
      </c>
      <c r="B100" s="631" t="s">
        <v>1059</v>
      </c>
      <c r="C100" s="468"/>
      <c r="D100" s="468"/>
      <c r="E100" s="468"/>
      <c r="F100" s="468"/>
      <c r="G100" s="620">
        <f t="shared" si="16"/>
        <v>0</v>
      </c>
      <c r="H100" s="621">
        <f t="shared" si="9"/>
        <v>0</v>
      </c>
      <c r="I100" s="460"/>
    </row>
    <row r="101" spans="1:9" x14ac:dyDescent="0.3">
      <c r="A101" s="667">
        <v>96</v>
      </c>
      <c r="B101" s="631" t="s">
        <v>1060</v>
      </c>
      <c r="C101" s="468">
        <v>345480.89</v>
      </c>
      <c r="D101" s="468"/>
      <c r="E101" s="468">
        <v>82411.5</v>
      </c>
      <c r="F101" s="468"/>
      <c r="G101" s="620">
        <f t="shared" si="16"/>
        <v>-263069.39</v>
      </c>
      <c r="H101" s="621">
        <f t="shared" si="9"/>
        <v>0</v>
      </c>
      <c r="I101" s="460"/>
    </row>
    <row r="102" spans="1:9" x14ac:dyDescent="0.3">
      <c r="A102" s="667">
        <v>97</v>
      </c>
      <c r="B102" s="631" t="s">
        <v>1061</v>
      </c>
      <c r="C102" s="468">
        <v>781720.02</v>
      </c>
      <c r="D102" s="468"/>
      <c r="E102" s="468">
        <v>2612808.96</v>
      </c>
      <c r="F102" s="468"/>
      <c r="G102" s="620">
        <f t="shared" si="16"/>
        <v>1831088.94</v>
      </c>
      <c r="H102" s="621">
        <f t="shared" si="9"/>
        <v>0</v>
      </c>
      <c r="I102" s="460"/>
    </row>
    <row r="103" spans="1:9" x14ac:dyDescent="0.3">
      <c r="A103" s="667">
        <v>98</v>
      </c>
      <c r="B103" s="631" t="s">
        <v>1062</v>
      </c>
      <c r="C103" s="468"/>
      <c r="D103" s="468"/>
      <c r="E103" s="468">
        <v>45996.84</v>
      </c>
      <c r="F103" s="468"/>
      <c r="G103" s="620">
        <f t="shared" si="16"/>
        <v>45996.84</v>
      </c>
      <c r="H103" s="621">
        <f t="shared" si="16"/>
        <v>0</v>
      </c>
      <c r="I103" s="460"/>
    </row>
    <row r="104" spans="1:9" s="55" customFormat="1" ht="49.5" customHeight="1" thickBot="1" x14ac:dyDescent="0.35">
      <c r="A104" s="676">
        <v>99</v>
      </c>
      <c r="B104" s="632" t="s">
        <v>1262</v>
      </c>
      <c r="C104" s="673">
        <f>C6+C11+C16+C21+C22+C23+C24+C25+C28+C29+C44+C51+C52+C53+C64+C65+C66+C67+C68+C69+C76+C77+C78+C79+C80+C81+C82+C83+C93</f>
        <v>24929018.830000002</v>
      </c>
      <c r="D104" s="673">
        <f>D6+D11+D16+D21+D22+D23+D24+D25+D28+D29+D44+D51+D52+D53+D64+D65+D66+D67+D68+D69+D76+D77+D78+D79+D80+D81+D82+D83+D93</f>
        <v>136741.9</v>
      </c>
      <c r="E104" s="673">
        <f>E6+E11+E16+E21+E22+E23+E24+E25+E28+E29+E44+E51+E52+E53+E64+E65+E66+E67+E68+E69+E76+E77+E78+E79+E80+E81+E82+E83+E93</f>
        <v>28644771.48</v>
      </c>
      <c r="F104" s="673">
        <f>F6+F11+F16+F21+F22+F23+F24+F25+F28+F29+F44+F51+F52+F53+F64+F65+F66+F67+F68+F69+F76+F77+F78+F79+F80+F81+F82+F83+F93</f>
        <v>131380.06</v>
      </c>
      <c r="G104" s="673">
        <f t="shared" si="16"/>
        <v>3715752.6499999985</v>
      </c>
      <c r="H104" s="674">
        <f t="shared" si="16"/>
        <v>-5361.8399999999965</v>
      </c>
      <c r="I104" s="477"/>
    </row>
    <row r="105" spans="1:9" ht="21" customHeight="1" x14ac:dyDescent="0.3">
      <c r="A105" s="478"/>
      <c r="B105" s="478"/>
      <c r="C105" s="478"/>
      <c r="D105" s="479">
        <f>C104+D104</f>
        <v>25065760.73</v>
      </c>
      <c r="E105" s="480"/>
      <c r="F105" s="479">
        <f>E104+F104</f>
        <v>28776151.539999999</v>
      </c>
      <c r="G105" s="478"/>
      <c r="H105" s="478"/>
      <c r="I105" s="481" t="s">
        <v>608</v>
      </c>
    </row>
    <row r="106" spans="1:9" ht="15.75" customHeight="1" x14ac:dyDescent="0.3">
      <c r="A106" s="811" t="s">
        <v>1094</v>
      </c>
      <c r="B106" s="812"/>
      <c r="C106" s="812"/>
      <c r="D106" s="812"/>
      <c r="E106" s="812"/>
      <c r="F106" s="812"/>
      <c r="G106" s="812"/>
      <c r="H106" s="813"/>
      <c r="I106" s="460"/>
    </row>
    <row r="107" spans="1:9" ht="15.75" customHeight="1" x14ac:dyDescent="0.3">
      <c r="A107" s="814" t="s">
        <v>889</v>
      </c>
      <c r="B107" s="815"/>
      <c r="C107" s="815"/>
      <c r="D107" s="815"/>
      <c r="E107" s="815"/>
      <c r="F107" s="815"/>
      <c r="G107" s="815"/>
      <c r="H107" s="816"/>
      <c r="I107" s="460"/>
    </row>
    <row r="110" spans="1:9" ht="18.75" customHeight="1" x14ac:dyDescent="0.3"/>
  </sheetData>
  <mergeCells count="9">
    <mergeCell ref="A106:H106"/>
    <mergeCell ref="A107:H107"/>
    <mergeCell ref="A1:H1"/>
    <mergeCell ref="A2:H2"/>
    <mergeCell ref="A3:A4"/>
    <mergeCell ref="B3:B4"/>
    <mergeCell ref="C3:D3"/>
    <mergeCell ref="E3:F3"/>
    <mergeCell ref="G3:H3"/>
  </mergeCells>
  <printOptions gridLines="1"/>
  <pageMargins left="0.24" right="0.31496062992125984" top="0.43307086614173229" bottom="0.47244094488188981" header="0.39370078740157483" footer="0.23622047244094491"/>
  <pageSetup paperSize="9" scale="74" fitToHeight="0" orientation="landscape" r:id="rId1"/>
  <headerFooter alignWithMargins="0">
    <oddFooter>&amp;C&amp;P z &amp;N</oddFooter>
  </headerFooter>
  <rowBreaks count="1" manualBreakCount="1">
    <brk id="52"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6"/>
  <sheetViews>
    <sheetView zoomScaleNormal="100" workbookViewId="0">
      <selection activeCell="D30" sqref="D30"/>
    </sheetView>
  </sheetViews>
  <sheetFormatPr defaultColWidth="9.109375" defaultRowHeight="15.6" x14ac:dyDescent="0.3"/>
  <cols>
    <col min="1" max="1" width="7.88671875" style="2" customWidth="1"/>
    <col min="2" max="2" width="98.44140625" style="4" customWidth="1"/>
    <col min="3" max="3" width="16.88671875" style="1" customWidth="1"/>
    <col min="4" max="4" width="17.44140625" style="1" customWidth="1"/>
    <col min="5" max="6" width="9.109375" style="1"/>
    <col min="7" max="7" width="9.109375" style="1" customWidth="1"/>
    <col min="8" max="16384" width="9.109375" style="1"/>
  </cols>
  <sheetData>
    <row r="1" spans="1:7" ht="45.75" customHeight="1" thickBot="1" x14ac:dyDescent="0.35">
      <c r="A1" s="829" t="s">
        <v>1178</v>
      </c>
      <c r="B1" s="830"/>
      <c r="C1" s="830"/>
      <c r="D1" s="831"/>
    </row>
    <row r="2" spans="1:7" ht="37.5" customHeight="1" x14ac:dyDescent="0.3">
      <c r="A2" s="832" t="s">
        <v>1412</v>
      </c>
      <c r="B2" s="833"/>
      <c r="C2" s="833"/>
      <c r="D2" s="834"/>
    </row>
    <row r="3" spans="1:7" s="6" customFormat="1" ht="31.2" x14ac:dyDescent="0.3">
      <c r="A3" s="482" t="s">
        <v>136</v>
      </c>
      <c r="B3" s="448" t="s">
        <v>239</v>
      </c>
      <c r="C3" s="448">
        <v>2024</v>
      </c>
      <c r="D3" s="483">
        <v>2025</v>
      </c>
    </row>
    <row r="4" spans="1:7" s="6" customFormat="1" x14ac:dyDescent="0.3">
      <c r="A4" s="482"/>
      <c r="B4" s="448"/>
      <c r="C4" s="448" t="s">
        <v>201</v>
      </c>
      <c r="D4" s="483" t="s">
        <v>202</v>
      </c>
      <c r="E4" s="43"/>
    </row>
    <row r="5" spans="1:7" x14ac:dyDescent="0.3">
      <c r="A5" s="484">
        <v>1</v>
      </c>
      <c r="B5" s="310" t="s">
        <v>1007</v>
      </c>
      <c r="C5" s="681">
        <f>SUM(C6:C18)</f>
        <v>1977712.5799999998</v>
      </c>
      <c r="D5" s="682">
        <f>SUM(D6:D18)</f>
        <v>2086808.6900000002</v>
      </c>
      <c r="E5" s="184"/>
    </row>
    <row r="6" spans="1:7" x14ac:dyDescent="0.3">
      <c r="A6" s="484">
        <v>2</v>
      </c>
      <c r="B6" s="309" t="s">
        <v>817</v>
      </c>
      <c r="C6" s="485">
        <v>1000</v>
      </c>
      <c r="D6" s="485"/>
      <c r="E6" s="6"/>
      <c r="G6" s="118"/>
    </row>
    <row r="7" spans="1:7" x14ac:dyDescent="0.3">
      <c r="A7" s="484">
        <v>3</v>
      </c>
      <c r="B7" s="309" t="s">
        <v>818</v>
      </c>
      <c r="C7" s="485">
        <v>332418.03000000003</v>
      </c>
      <c r="D7" s="468">
        <v>304132.32</v>
      </c>
      <c r="E7" s="6"/>
      <c r="G7" s="118"/>
    </row>
    <row r="8" spans="1:7" x14ac:dyDescent="0.3">
      <c r="A8" s="484">
        <v>4</v>
      </c>
      <c r="B8" s="309" t="s">
        <v>819</v>
      </c>
      <c r="C8" s="485">
        <v>1000</v>
      </c>
      <c r="D8" s="485"/>
      <c r="E8" s="6"/>
      <c r="G8" s="118"/>
    </row>
    <row r="9" spans="1:7" x14ac:dyDescent="0.3">
      <c r="A9" s="484">
        <v>5</v>
      </c>
      <c r="B9" s="309" t="s">
        <v>820</v>
      </c>
      <c r="C9" s="485">
        <v>1442818.89</v>
      </c>
      <c r="D9" s="468">
        <v>1572910.37</v>
      </c>
      <c r="E9" s="6"/>
      <c r="G9" s="118"/>
    </row>
    <row r="10" spans="1:7" x14ac:dyDescent="0.3">
      <c r="A10" s="683">
        <v>6</v>
      </c>
      <c r="B10" s="668" t="s">
        <v>1305</v>
      </c>
      <c r="C10" s="485" t="s">
        <v>105</v>
      </c>
      <c r="D10" s="485"/>
      <c r="E10" s="6"/>
      <c r="G10" s="118"/>
    </row>
    <row r="11" spans="1:7" x14ac:dyDescent="0.3">
      <c r="A11" s="683">
        <v>7</v>
      </c>
      <c r="B11" s="675" t="s">
        <v>1307</v>
      </c>
      <c r="C11" s="227"/>
      <c r="D11" s="485"/>
      <c r="E11" s="6"/>
      <c r="G11" s="118"/>
    </row>
    <row r="12" spans="1:7" x14ac:dyDescent="0.3">
      <c r="A12" s="683">
        <v>8</v>
      </c>
      <c r="B12" s="668" t="s">
        <v>1306</v>
      </c>
      <c r="C12" s="227"/>
      <c r="D12" s="485"/>
      <c r="E12" s="6"/>
      <c r="G12" s="118"/>
    </row>
    <row r="13" spans="1:7" x14ac:dyDescent="0.3">
      <c r="A13" s="683">
        <v>9</v>
      </c>
      <c r="B13" s="442" t="s">
        <v>964</v>
      </c>
      <c r="C13" s="485">
        <v>198585.66</v>
      </c>
      <c r="D13" s="468">
        <v>206716</v>
      </c>
      <c r="E13" s="6"/>
      <c r="G13" s="118"/>
    </row>
    <row r="14" spans="1:7" x14ac:dyDescent="0.3">
      <c r="A14" s="683">
        <v>10</v>
      </c>
      <c r="B14" s="442" t="s">
        <v>965</v>
      </c>
      <c r="C14" s="227"/>
      <c r="D14" s="485"/>
      <c r="E14" s="6"/>
      <c r="G14" s="118"/>
    </row>
    <row r="15" spans="1:7" x14ac:dyDescent="0.3">
      <c r="A15" s="683">
        <v>11</v>
      </c>
      <c r="B15" s="442" t="s">
        <v>966</v>
      </c>
      <c r="C15" s="227"/>
      <c r="D15" s="485"/>
      <c r="E15" s="6"/>
      <c r="G15" s="118"/>
    </row>
    <row r="16" spans="1:7" x14ac:dyDescent="0.3">
      <c r="A16" s="683">
        <v>12</v>
      </c>
      <c r="B16" s="442" t="s">
        <v>967</v>
      </c>
      <c r="C16" s="227"/>
      <c r="D16" s="485"/>
      <c r="E16" s="6"/>
      <c r="G16" s="118"/>
    </row>
    <row r="17" spans="1:7" x14ac:dyDescent="0.3">
      <c r="A17" s="683">
        <v>13</v>
      </c>
      <c r="B17" s="442" t="s">
        <v>968</v>
      </c>
      <c r="C17" s="227"/>
      <c r="D17" s="485"/>
      <c r="E17" s="6"/>
      <c r="G17" s="118"/>
    </row>
    <row r="18" spans="1:7" x14ac:dyDescent="0.3">
      <c r="A18" s="683">
        <v>14</v>
      </c>
      <c r="B18" s="442" t="s">
        <v>969</v>
      </c>
      <c r="C18" s="485">
        <v>1890</v>
      </c>
      <c r="D18" s="468">
        <v>3050</v>
      </c>
      <c r="E18" s="6"/>
      <c r="G18" s="118"/>
    </row>
    <row r="19" spans="1:7" x14ac:dyDescent="0.3">
      <c r="A19" s="684">
        <v>15</v>
      </c>
      <c r="B19" s="310" t="s">
        <v>1008</v>
      </c>
      <c r="C19" s="681">
        <f>SUM(C20:C26)</f>
        <v>326806.75</v>
      </c>
      <c r="D19" s="681">
        <f>SUM(D20:D26)</f>
        <v>365779.38</v>
      </c>
    </row>
    <row r="20" spans="1:7" x14ac:dyDescent="0.3">
      <c r="A20" s="683">
        <v>16</v>
      </c>
      <c r="B20" s="309" t="s">
        <v>631</v>
      </c>
      <c r="C20" s="485">
        <v>187339.5</v>
      </c>
      <c r="D20" s="468">
        <v>213263.38</v>
      </c>
    </row>
    <row r="21" spans="1:7" x14ac:dyDescent="0.3">
      <c r="A21" s="683">
        <v>17</v>
      </c>
      <c r="B21" s="309" t="s">
        <v>632</v>
      </c>
      <c r="C21" s="485">
        <v>27040</v>
      </c>
      <c r="D21" s="468">
        <v>31500</v>
      </c>
    </row>
    <row r="22" spans="1:7" x14ac:dyDescent="0.3">
      <c r="A22" s="683">
        <v>18</v>
      </c>
      <c r="B22" s="309" t="s">
        <v>821</v>
      </c>
      <c r="C22" s="485">
        <v>2875</v>
      </c>
      <c r="D22" s="468">
        <v>3045</v>
      </c>
    </row>
    <row r="23" spans="1:7" x14ac:dyDescent="0.3">
      <c r="A23" s="683">
        <v>19</v>
      </c>
      <c r="B23" s="309" t="s">
        <v>633</v>
      </c>
      <c r="C23" s="485">
        <v>106739.25</v>
      </c>
      <c r="D23" s="468">
        <v>112256</v>
      </c>
    </row>
    <row r="24" spans="1:7" ht="31.2" x14ac:dyDescent="0.3">
      <c r="A24" s="683">
        <v>20</v>
      </c>
      <c r="B24" s="309" t="s">
        <v>634</v>
      </c>
      <c r="C24" s="485">
        <v>2208</v>
      </c>
      <c r="D24" s="468">
        <v>5320</v>
      </c>
    </row>
    <row r="25" spans="1:7" x14ac:dyDescent="0.3">
      <c r="A25" s="683">
        <v>21</v>
      </c>
      <c r="B25" s="309" t="s">
        <v>822</v>
      </c>
      <c r="C25" s="485">
        <v>605</v>
      </c>
      <c r="D25" s="468">
        <v>395</v>
      </c>
    </row>
    <row r="26" spans="1:7" x14ac:dyDescent="0.3">
      <c r="A26" s="683">
        <v>22</v>
      </c>
      <c r="B26" s="442" t="s">
        <v>963</v>
      </c>
      <c r="C26" s="227"/>
      <c r="D26" s="485"/>
    </row>
    <row r="27" spans="1:7" x14ac:dyDescent="0.3">
      <c r="A27" s="684">
        <v>23</v>
      </c>
      <c r="B27" s="310" t="s">
        <v>174</v>
      </c>
      <c r="C27" s="240">
        <f>(C6+C7)*0.2</f>
        <v>66683.606000000014</v>
      </c>
      <c r="D27" s="486">
        <f>(D6+D7)*0.2</f>
        <v>60826.464000000007</v>
      </c>
    </row>
    <row r="28" spans="1:7" ht="16.2" thickBot="1" x14ac:dyDescent="0.35">
      <c r="A28" s="685">
        <v>24</v>
      </c>
      <c r="B28" s="487" t="s">
        <v>245</v>
      </c>
      <c r="C28" s="488">
        <v>65732</v>
      </c>
      <c r="D28" s="488">
        <v>65755</v>
      </c>
    </row>
    <row r="29" spans="1:7" x14ac:dyDescent="0.3">
      <c r="B29" s="5"/>
    </row>
    <row r="30" spans="1:7" x14ac:dyDescent="0.3">
      <c r="A30" s="147"/>
      <c r="B30" s="191"/>
    </row>
    <row r="31" spans="1:7" x14ac:dyDescent="0.3">
      <c r="B31" s="177"/>
    </row>
    <row r="32" spans="1:7" x14ac:dyDescent="0.3">
      <c r="B32" s="177"/>
    </row>
    <row r="33" spans="2:2" x14ac:dyDescent="0.3">
      <c r="B33" s="5"/>
    </row>
    <row r="34" spans="2:2" x14ac:dyDescent="0.3">
      <c r="B34" s="5"/>
    </row>
    <row r="35" spans="2:2" x14ac:dyDescent="0.3">
      <c r="B35" s="5"/>
    </row>
    <row r="36" spans="2:2" x14ac:dyDescent="0.3">
      <c r="B36" s="5"/>
    </row>
  </sheetData>
  <mergeCells count="2">
    <mergeCell ref="A1:D1"/>
    <mergeCell ref="A2:D2"/>
  </mergeCells>
  <pageMargins left="0.70866141732283472" right="0.2" top="0.74803149606299213" bottom="0.74803149606299213" header="0.31496062992125984" footer="0.31496062992125984"/>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09021EF4742B343A1D85F8700228882" ma:contentTypeVersion="0" ma:contentTypeDescription="Umožňuje vytvoriť nový dokument." ma:contentTypeScope="" ma:versionID="d5ce656bb9126b90eba25d1deb3ab1ba">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gr. Stanislav Žabenský"/>
    <f:field ref="FSCFOLIO_1_1001_FieldCurrentDate" text="11.3.2026 9:34"/>
    <f:field ref="objvalidfrom" date="" text="" edit="true"/>
    <f:field ref="objvalidto" date="" text="" edit="true"/>
    <f:field ref="FSCFOLIO_1_1001_FieldReleasedVersionDate" text=""/>
    <f:field ref="FSCFOLIO_1_1001_FieldReleasedVersionNr" text=""/>
    <f:field ref="CCAPRECONFIG_15_1001_Objektname" text="doplnene_Tabuľky_VS_za_rok_2025_pre_VVŠ" edit="true"/>
    <f:field ref="objname" text="doplnene_Tabuľky_VS_za_rok_2025_pre_VVŠ" edit="true"/>
    <f:field ref="objsubject" text="" edit="true"/>
    <f:field ref="objcreatedby" text="Ambrová, Zuzana, Mgr."/>
    <f:field ref="objcreatedat" date="2026-03-09T15:49:05" text="9.3.2026 15:49:05"/>
    <f:field ref="objchangedby" text="Piala, Roman, Mgr. "/>
    <f:field ref="objmodifiedat" date="2026-03-10T12:43:40" text="10.3.2026 12:43:40"/>
  </f:record>
  <f:display text="Hromadná korešpondencia">
    <f:field ref="doc_FSCFOLIO_1_1001_FieldDocumentNumber" text="Číslo dokumentu"/>
    <f:field ref="doc_FSCFOLIO_1_1001_FieldSubject" text="Predmet"/>
  </f:display>
  <f:display text="Podpisy">
    <f:field ref="FSCFOLIO_1_1001_SignaturesFldCtx_FSCFOLIO_1_1001_FieldLastSignature" text="Posledný podpis"/>
    <f:field ref="FSCFOLIO_1_1001_SignaturesFldCtx_FSCFOLIO_1_1001_FieldLastSignatureBy" text="Posledný podpis od"/>
    <f:field ref="FSCFOLIO_1_1001_SignaturesFldCtx_FSCFOLIO_1_1001_FieldLastSignatureAt" text="Posledný podpis dňa/o"/>
    <f:field ref="FSCFOLIO_1_1001_SignaturesFldCtx_FSCFOLIO_1_1001_FieldLastSignatureRemark" text="Poznámka posledného podpisu"/>
  </f:display>
  <f:display text="Všeobecné">
    <f:field ref="FSCFOLIO_1_1001_FieldCurrentUser" text="Aktuálny používateľ"/>
    <f:field ref="FSCFOLIO_1_1001_FieldCurrentDate" text="Aktuálny časový bod"/>
    <f:field ref="objvalidfrom" text="Platné od" dateonly="true"/>
    <f:field ref="objvalidto" text="Platné do" dateonly="true"/>
    <f:field ref="FSCFOLIO_1_1001_FieldReleasedVersionDate" text="Vydaná verzia od"/>
    <f:field ref="FSCFOLIO_1_1001_FieldReleasedVersionNr" text="Uvoľnené číslo verzie"/>
    <f:field ref="CCAPRECONFIG_15_1001_Objektname" text="Meno"/>
    <f:field ref="objname" text="Meno"/>
    <f:field ref="objsubject" text="Vec"/>
    <f:field ref="objcreatedby" text="Vytvoril"/>
    <f:field ref="objcreatedat" text="Vytvorené deň/hodina"/>
    <f:field ref="objchangedby" text="Poslednú zmenu urobil"/>
    <f:field ref="objmodifiedat" text="Posledná zmena deň/hodina"/>
  </f:display>
</f:fields>
</file>

<file path=customXml/item5.xml>��< ? x m l   v e r s i o n = " 1 . 0 "   e n c o d i n g = " u t f - 1 6 " ? > < D a t a M a s h u p   x m l n s = " h t t p : / / s c h e m a s . m i c r o s o f t . c o m / D a t a M a s h u p " > A A A A A B U D A A B Q S w M E F A A C A A g A k E 6 C X L j f + j C l A A A A 9 g A A A B I A H A B D b 2 5 m a W c v U G F j a 2 F n Z S 5 4 b W w g o h g A K K A U A A A A A A A A A A A A A A A A A A A A A A A A A A A A h Y 8 x D o I w G I W v Q r r T l h I T Q n 7 K 4 K g k J i T G t S k V G 6 A Y W i x 3 c / B I X k G M o m 6 O 7 3 v f 8 N 7 9 e o N 8 6 t r g o g a r e 5 O h C F M U K C P 7 S p s 6 Q 6 M 7 h g n K O e y E b E S t g l k 2 N p 1 s l a G T c + e U E O 8 9 9 j H u h 5 o w S i N y K L a l P K l O o I + s / 8 u h N t Y J I x X i s H + N 4 Q x H q w j H L M E U y A K h 0 O Y r s H n v s / 2 B s B 5 b N w 6 K 2 y Y s N 0 C W C O T 9 g T 8 A U E s D B B Q A A g A I A J B O g 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Q T o J c K I p H u A 4 A A A A R A A A A E w A c A E Z v c m 1 1 b G F z L 1 N l Y 3 R p b 2 4 x L m 0 g o h g A K K A U A A A A A A A A A A A A A A A A A A A A A A A A A A A A K 0 5 N L s n M z 1 M I h t C G 1 g B Q S w E C L Q A U A A I A C A C Q T o J c u N / 6 M K U A A A D 2 A A A A E g A A A A A A A A A A A A A A A A A A A A A A Q 2 9 u Z m l n L 1 B h Y 2 t h Z 2 U u e G 1 s U E s B A i 0 A F A A C A A g A k E 6 C X A / K 6 a u k A A A A 6 Q A A A B M A A A A A A A A A A A A A A A A A 8 Q A A A F t D b 2 5 0 Z W 5 0 X 1 R 5 c G V z X S 5 4 b W x Q S w E C L Q A U A A I A C A C Q T o J 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m 8 f 3 j 8 u y Z 0 e / r m 1 k 8 D s C E w A A A A A C A A A A A A A Q Z g A A A A E A A C A A A A B s k k o u Q U e W x R k q m h 0 c l C 1 Z G U z O i w / C k a O B 9 W s L x X V B V A A A A A A O g A A A A A I A A C A A A A A a 4 z J r n J I F p T c / S 2 q d N u i z f I G W / 1 i R q f G u G r r b q 2 U x v F A A A A D R W W Q 5 I p m 7 5 1 v r 0 l 7 u n 1 n 3 O b i 9 1 1 G 1 Y g F u I A X R M o b b 8 h E N l 6 n 2 v v q f + l x N 6 6 F s Y I B i I a / Y T G 0 C E 3 s W k f 7 S 1 + o M 3 Y 3 M k 2 v i p 9 2 n l t v e C w x Y g E A A A A B c 4 D I v w + U K Y k B b c G V G W d q 2 3 7 U E T 0 U 5 Z R o b A i 0 i T q 3 E Q H q 0 W H I A X 4 P o Z u + w 8 W E e q / M h J p b q z I + g J P F 9 p D x F l z b Q < / D a t a M a s h u p > 
</file>

<file path=customXml/itemProps1.xml><?xml version="1.0" encoding="utf-8"?>
<ds:datastoreItem xmlns:ds="http://schemas.openxmlformats.org/officeDocument/2006/customXml" ds:itemID="{2E69B052-6B58-40C2-8603-8925FD48797D}">
  <ds:schemaRefs>
    <ds:schemaRef ds:uri="http://schemas.microsoft.com/sharepoint/v3/contenttype/forms"/>
  </ds:schemaRefs>
</ds:datastoreItem>
</file>

<file path=customXml/itemProps2.xml><?xml version="1.0" encoding="utf-8"?>
<ds:datastoreItem xmlns:ds="http://schemas.openxmlformats.org/officeDocument/2006/customXml" ds:itemID="{E4C4697A-4BC5-4925-A0CC-1EECB63560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78802F3-CAF1-414B-986B-3ACC0176C017}">
  <ds:schemaRefs>
    <ds:schemaRef ds:uri="http://purl.org/dc/terms/"/>
    <ds:schemaRef ds:uri="http://schemas.openxmlformats.org/package/2006/metadata/core-properties"/>
    <ds:schemaRef ds:uri="http://www.w3.org/XML/1998/namespace"/>
    <ds:schemaRef ds:uri="http://purl.org/dc/elements/1.1/"/>
    <ds:schemaRef ds:uri="http://schemas.microsoft.com/office/infopath/2007/PartnerControls"/>
    <ds:schemaRef ds:uri="http://purl.org/dc/dcmitype/"/>
    <ds:schemaRef ds:uri="http://schemas.microsoft.com/office/2006/documentManagement/types"/>
    <ds:schemaRef ds:uri="http://schemas.microsoft.com/office/2006/metadata/properties"/>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customXml/itemProps5.xml><?xml version="1.0" encoding="utf-8"?>
<ds:datastoreItem xmlns:ds="http://schemas.openxmlformats.org/officeDocument/2006/customXml" ds:itemID="{4749C890-3CC0-4511-B1C5-1C15EE41AE1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35</vt:i4>
      </vt:variant>
      <vt:variant>
        <vt:lpstr>Pomenované rozsahy</vt:lpstr>
      </vt:variant>
      <vt:variant>
        <vt:i4>25</vt:i4>
      </vt:variant>
    </vt:vector>
  </HeadingPairs>
  <TitlesOfParts>
    <vt:vector size="60" baseType="lpstr">
      <vt:lpstr>Obsah</vt:lpstr>
      <vt:lpstr>Vysvetlivky</vt:lpstr>
      <vt:lpstr>zmeny</vt:lpstr>
      <vt:lpstr>Súvzťažnosti</vt:lpstr>
      <vt:lpstr>Kódy z CRŠ</vt:lpstr>
      <vt:lpstr>T1-Dotácie podľa DZ</vt:lpstr>
      <vt:lpstr>T2-Ostatné dot mimo MŠ SR</vt:lpstr>
      <vt:lpstr>T3-Výnosy</vt:lpstr>
      <vt:lpstr>T4-Výnosy zo školného</vt:lpstr>
      <vt:lpstr>T5 - Analýza nákladov</vt:lpstr>
      <vt:lpstr>T6-Zamestnanci_a_mzdy</vt:lpstr>
      <vt:lpstr>T6a-Zamestnanci_a_mzdy (žen </vt:lpstr>
      <vt:lpstr>T7_Doktorandi </vt:lpstr>
      <vt:lpstr>T8-Soc_štipendiá</vt:lpstr>
      <vt:lpstr>T8a-Teh_štipendiá</vt:lpstr>
      <vt:lpstr>T9_ŠD </vt:lpstr>
      <vt:lpstr>T10-ŠJ </vt:lpstr>
      <vt:lpstr>T11-Zdroje KV</vt:lpstr>
      <vt:lpstr>T12-KV</vt:lpstr>
      <vt:lpstr>T13-Fondy</vt:lpstr>
      <vt:lpstr>T14-Príjmy VVŠ z POO</vt:lpstr>
      <vt:lpstr>T15-Príjmy a výd. VVŠ z RP_11UA</vt:lpstr>
      <vt:lpstr>T16 - Štruktúra hotovosti</vt:lpstr>
      <vt:lpstr>T17-Dotácie zo ŠF EU-nová</vt:lpstr>
      <vt:lpstr>T18-Ostatné dotácie z kap MŠ SR</vt:lpstr>
      <vt:lpstr>T19-Štip_ z vlastných </vt:lpstr>
      <vt:lpstr>T20_motivačné štipendiá</vt:lpstr>
      <vt:lpstr>T20a-štipendiá z POO</vt:lpstr>
      <vt:lpstr>T20b-štipendiá z RP_11UA</vt:lpstr>
      <vt:lpstr>T21-štruktúra_384</vt:lpstr>
      <vt:lpstr>T22_Výnosy_soc_oblasť</vt:lpstr>
      <vt:lpstr>T23_Náklady_soc_oblasť</vt:lpstr>
      <vt:lpstr>T24_čerpanie rozvoj</vt:lpstr>
      <vt:lpstr>Hárok1</vt:lpstr>
      <vt:lpstr>T24__Aktíva</vt:lpstr>
      <vt:lpstr>Obsah!Oblasť_tlače</vt:lpstr>
      <vt:lpstr>Súvzťažnosti!Oblasť_tlače</vt:lpstr>
      <vt:lpstr>'T11-Zdroje KV'!Oblasť_tlače</vt:lpstr>
      <vt:lpstr>'T12-KV'!Oblasť_tlače</vt:lpstr>
      <vt:lpstr>'T13-Fondy'!Oblasť_tlače</vt:lpstr>
      <vt:lpstr>'T14-Príjmy VVŠ z POO'!Oblasť_tlače</vt:lpstr>
      <vt:lpstr>'T16 - Štruktúra hotovosti'!Oblasť_tlače</vt:lpstr>
      <vt:lpstr>'T17-Dotácie zo ŠF EU-nová'!Oblasť_tlače</vt:lpstr>
      <vt:lpstr>'T18-Ostatné dotácie z kap MŠ SR'!Oblasť_tlače</vt:lpstr>
      <vt:lpstr>'T19-Štip_ z vlastných '!Oblasť_tlače</vt:lpstr>
      <vt:lpstr>'T1-Dotácie podľa DZ'!Oblasť_tlače</vt:lpstr>
      <vt:lpstr>'T20_motivačné štipendiá'!Oblasť_tlače</vt:lpstr>
      <vt:lpstr>'T21-štruktúra_384'!Oblasť_tlače</vt:lpstr>
      <vt:lpstr>T22_Výnosy_soc_oblasť!Oblasť_tlače</vt:lpstr>
      <vt:lpstr>T23_Náklady_soc_oblasť!Oblasť_tlače</vt:lpstr>
      <vt:lpstr>'T3-Výnosy'!Oblasť_tlače</vt:lpstr>
      <vt:lpstr>'T4-Výnosy zo školného'!Oblasť_tlače</vt:lpstr>
      <vt:lpstr>'T5 - Analýza nákladov'!Oblasť_tlače</vt:lpstr>
      <vt:lpstr>'T6a-Zamestnanci_a_mzdy (žen '!Oblasť_tlače</vt:lpstr>
      <vt:lpstr>'T6-Zamestnanci_a_mzdy'!Oblasť_tlače</vt:lpstr>
      <vt:lpstr>'T7_Doktorandi '!Oblasť_tlače</vt:lpstr>
      <vt:lpstr>'T8a-Teh_štipendiá'!Oblasť_tlače</vt:lpstr>
      <vt:lpstr>'T8-Soc_štipendiá'!Oblasť_tlače</vt:lpstr>
      <vt:lpstr>'T9_ŠD '!Oblasť_tlače</vt:lpstr>
      <vt:lpstr>Vysvetlivky!Oblasť_tlače</vt:lpstr>
    </vt:vector>
  </TitlesOfParts>
  <Company>MSSR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Tabuľky k výročnej správe o hospodárení VVš 2004</dc:title>
  <dc:creator>Andrej Horsky</dc:creator>
  <cp:lastModifiedBy>MAJERNÍKOVÁ, Beáta</cp:lastModifiedBy>
  <cp:lastPrinted>2026-06-16T12:20:54Z</cp:lastPrinted>
  <dcterms:created xsi:type="dcterms:W3CDTF">2002-06-05T18:53:25Z</dcterms:created>
  <dcterms:modified xsi:type="dcterms:W3CDTF">2026-07-09T08:45:49Z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0x010100909021EF4742B343A1D85F8700228882</vt:lpwstr>
  </property>
  <property fmtid="{D5CDD505-2E9C-101B-9397-08002B2CF9AE}" pid="3" name="BExAnalyzer_OldName">
    <vt:lpwstr>Upr_tab_VS_VVŠ_za 2019.xlsx</vt:lpwstr>
  </property>
</Properties>
</file>